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dongenergy.sharepoint.com/sites/AnnualReportRAE/Shared Documents/Fact Sheets/2020/Q4/"/>
    </mc:Choice>
  </mc:AlternateContent>
  <xr:revisionPtr revIDLastSave="970" documentId="8_{50130D7B-58CF-4BFD-B915-E00B2674E5B6}" xr6:coauthVersionLast="45" xr6:coauthVersionMax="45" xr10:uidLastSave="{9F9F5A4B-FFBF-414E-A32F-1D21FE9ADAD4}"/>
  <bookViews>
    <workbookView xWindow="-110" yWindow="-110" windowWidth="19420" windowHeight="10420" tabRatio="695" activeTab="1" xr2:uid="{6664F517-BA2A-4C69-80A4-E6D88F1E245C}"/>
  </bookViews>
  <sheets>
    <sheet name="Table of Contents (Hyperlinks)" sheetId="7" r:id="rId1"/>
    <sheet name="OF Asset Book" sheetId="5" r:id="rId2"/>
    <sheet name="ON Asset Book" sheetId="6" r:id="rId3"/>
    <sheet name="MB Asset Book" sheetId="4" r:id="rId4"/>
    <sheet name="OF Statistics 2011-Q4 2020" sheetId="2" r:id="rId5"/>
    <sheet name="ON Statistics Q4 2018 - Q4 2020" sheetId="1" r:id="rId6"/>
    <sheet name="MB statistics 2018-Q4 2020" sheetId="3" r:id="rId7"/>
    <sheet name="Business drivers highlights" sheetId="9" r:id="rId8"/>
  </sheets>
  <externalReferences>
    <externalReference r:id="rId9"/>
    <externalReference r:id="rId10"/>
  </externalReferences>
  <definedNames>
    <definedName name="__FDS_HYPERLINK_TOGGLE_STATE__">"ON"</definedName>
    <definedName name="ACTUAL" localSheetId="7">#REF!</definedName>
    <definedName name="ACTUAL" localSheetId="1">#REF!</definedName>
    <definedName name="ACTUAL" localSheetId="4">#REF!</definedName>
    <definedName name="ACTUAL" localSheetId="2">#REF!</definedName>
    <definedName name="ACTUAL" localSheetId="5">#REF!</definedName>
    <definedName name="ACTUAL">#REF!</definedName>
    <definedName name="BPT" localSheetId="7">#REF!</definedName>
    <definedName name="BPT" localSheetId="1">#REF!</definedName>
    <definedName name="BPT" localSheetId="4">#REF!</definedName>
    <definedName name="BPT" localSheetId="2">#REF!</definedName>
    <definedName name="BPT" localSheetId="5">#REF!</definedName>
    <definedName name="BPT">#REF!</definedName>
    <definedName name="CE" localSheetId="7">#REF!</definedName>
    <definedName name="CE" localSheetId="1">#REF!</definedName>
    <definedName name="CE" localSheetId="4">#REF!</definedName>
    <definedName name="CE" localSheetId="2">#REF!</definedName>
    <definedName name="CE" localSheetId="5">#REF!</definedName>
    <definedName name="CE">#REF!</definedName>
    <definedName name="CE_2" localSheetId="7">#REF!</definedName>
    <definedName name="CE_2" localSheetId="1">#REF!</definedName>
    <definedName name="CE_2" localSheetId="4">#REF!</definedName>
    <definedName name="CE_2" localSheetId="2">#REF!</definedName>
    <definedName name="CE_2" localSheetId="5">#REF!</definedName>
    <definedName name="CE_2">#REF!</definedName>
    <definedName name="CURRENT_YEAR" localSheetId="7">#REF!</definedName>
    <definedName name="CURRENT_YEAR" localSheetId="1">#REF!</definedName>
    <definedName name="CURRENT_YEAR" localSheetId="4">#REF!</definedName>
    <definedName name="CURRENT_YEAR" localSheetId="2">#REF!</definedName>
    <definedName name="CURRENT_YEAR" localSheetId="5">#REF!</definedName>
    <definedName name="CURRENT_YEAR">#REF!</definedName>
    <definedName name="CUSTOM3TOTAL" localSheetId="7">#REF!</definedName>
    <definedName name="CUSTOM3TOTAL" localSheetId="1">#REF!</definedName>
    <definedName name="CUSTOM3TOTAL" localSheetId="4">#REF!</definedName>
    <definedName name="CUSTOM3TOTAL" localSheetId="2">#REF!</definedName>
    <definedName name="CUSTOM3TOTAL" localSheetId="5">#REF!</definedName>
    <definedName name="CUSTOM3TOTAL">#REF!</definedName>
    <definedName name="CUSTOM4" localSheetId="7">#REF!</definedName>
    <definedName name="CUSTOM4" localSheetId="1">#REF!</definedName>
    <definedName name="CUSTOM4" localSheetId="4">#REF!</definedName>
    <definedName name="CUSTOM4" localSheetId="2">#REF!</definedName>
    <definedName name="CUSTOM4" localSheetId="5">#REF!</definedName>
    <definedName name="CUSTOM4">#REF!</definedName>
    <definedName name="EBIT_ADJ" localSheetId="7">#REF!</definedName>
    <definedName name="EBIT_ADJ" localSheetId="1">#REF!</definedName>
    <definedName name="EBIT_ADJ" localSheetId="4">#REF!</definedName>
    <definedName name="EBIT_ADJ" localSheetId="2">#REF!</definedName>
    <definedName name="EBIT_ADJ" localSheetId="5">#REF!</definedName>
    <definedName name="EBIT_ADJ">#REF!</definedName>
    <definedName name="EBIT_ADJ_2" localSheetId="7">#REF!</definedName>
    <definedName name="EBIT_ADJ_2" localSheetId="1">#REF!</definedName>
    <definedName name="EBIT_ADJ_2" localSheetId="4">#REF!</definedName>
    <definedName name="EBIT_ADJ_2" localSheetId="2">#REF!</definedName>
    <definedName name="EBIT_ADJ_2" localSheetId="5">#REF!</definedName>
    <definedName name="EBIT_ADJ_2">#REF!</definedName>
    <definedName name="EBIT_BP" localSheetId="7">#REF!</definedName>
    <definedName name="EBIT_BP" localSheetId="1">#REF!</definedName>
    <definedName name="EBIT_BP" localSheetId="4">#REF!</definedName>
    <definedName name="EBIT_BP" localSheetId="2">#REF!</definedName>
    <definedName name="EBIT_BP" localSheetId="5">#REF!</definedName>
    <definedName name="EBIT_BP">#REF!</definedName>
    <definedName name="EBIT_BP_2" localSheetId="7">#REF!</definedName>
    <definedName name="EBIT_BP_2" localSheetId="1">#REF!</definedName>
    <definedName name="EBIT_BP_2" localSheetId="4">#REF!</definedName>
    <definedName name="EBIT_BP_2" localSheetId="2">#REF!</definedName>
    <definedName name="EBIT_BP_2" localSheetId="5">#REF!</definedName>
    <definedName name="EBIT_BP_2">#REF!</definedName>
    <definedName name="EBIT_IFRS" localSheetId="7">#REF!</definedName>
    <definedName name="EBIT_IFRS" localSheetId="1">#REF!</definedName>
    <definedName name="EBIT_IFRS" localSheetId="4">#REF!</definedName>
    <definedName name="EBIT_IFRS" localSheetId="2">#REF!</definedName>
    <definedName name="EBIT_IFRS" localSheetId="5">#REF!</definedName>
    <definedName name="EBIT_IFRS">#REF!</definedName>
    <definedName name="EBIT_IFRS_2" localSheetId="7">#REF!</definedName>
    <definedName name="EBIT_IFRS_2" localSheetId="1">#REF!</definedName>
    <definedName name="EBIT_IFRS_2" localSheetId="4">#REF!</definedName>
    <definedName name="EBIT_IFRS_2" localSheetId="2">#REF!</definedName>
    <definedName name="EBIT_IFRS_2" localSheetId="5">#REF!</definedName>
    <definedName name="EBIT_IFRS_2">#REF!</definedName>
    <definedName name="EBITDA_ADJ" localSheetId="7">#REF!</definedName>
    <definedName name="EBITDA_ADJ" localSheetId="1">#REF!</definedName>
    <definedName name="EBITDA_ADJ" localSheetId="4">#REF!</definedName>
    <definedName name="EBITDA_ADJ" localSheetId="2">#REF!</definedName>
    <definedName name="EBITDA_ADJ" localSheetId="5">#REF!</definedName>
    <definedName name="EBITDA_ADJ">#REF!</definedName>
    <definedName name="EBITDA_ADJ_2" localSheetId="7">#REF!</definedName>
    <definedName name="EBITDA_ADJ_2" localSheetId="1">#REF!</definedName>
    <definedName name="EBITDA_ADJ_2" localSheetId="4">#REF!</definedName>
    <definedName name="EBITDA_ADJ_2" localSheetId="2">#REF!</definedName>
    <definedName name="EBITDA_ADJ_2" localSheetId="5">#REF!</definedName>
    <definedName name="EBITDA_ADJ_2">#REF!</definedName>
    <definedName name="EBITDA_BP" localSheetId="7">#REF!</definedName>
    <definedName name="EBITDA_BP" localSheetId="1">#REF!</definedName>
    <definedName name="EBITDA_BP" localSheetId="4">#REF!</definedName>
    <definedName name="EBITDA_BP" localSheetId="2">#REF!</definedName>
    <definedName name="EBITDA_BP" localSheetId="5">#REF!</definedName>
    <definedName name="EBITDA_BP">#REF!</definedName>
    <definedName name="EBITDA_BP_2" localSheetId="7">#REF!</definedName>
    <definedName name="EBITDA_BP_2" localSheetId="1">#REF!</definedName>
    <definedName name="EBITDA_BP_2" localSheetId="4">#REF!</definedName>
    <definedName name="EBITDA_BP_2" localSheetId="2">#REF!</definedName>
    <definedName name="EBITDA_BP_2" localSheetId="5">#REF!</definedName>
    <definedName name="EBITDA_BP_2">#REF!</definedName>
    <definedName name="EBITDA_IFRS" localSheetId="7">#REF!</definedName>
    <definedName name="EBITDA_IFRS" localSheetId="1">#REF!</definedName>
    <definedName name="EBITDA_IFRS" localSheetId="4">#REF!</definedName>
    <definedName name="EBITDA_IFRS" localSheetId="2">#REF!</definedName>
    <definedName name="EBITDA_IFRS" localSheetId="5">#REF!</definedName>
    <definedName name="EBITDA_IFRS">#REF!</definedName>
    <definedName name="EBITDA_IFRS_2" localSheetId="7">#REF!</definedName>
    <definedName name="EBITDA_IFRS_2" localSheetId="1">#REF!</definedName>
    <definedName name="EBITDA_IFRS_2" localSheetId="4">#REF!</definedName>
    <definedName name="EBITDA_IFRS_2" localSheetId="2">#REF!</definedName>
    <definedName name="EBITDA_IFRS_2" localSheetId="5">#REF!</definedName>
    <definedName name="EBITDA_IFRS_2">#REF!</definedName>
    <definedName name="ENTITY_CURRENCY" localSheetId="7">#REF!</definedName>
    <definedName name="ENTITY_CURRENCY" localSheetId="1">#REF!</definedName>
    <definedName name="ENTITY_CURRENCY" localSheetId="4">#REF!</definedName>
    <definedName name="ENTITY_CURRENCY" localSheetId="2">#REF!</definedName>
    <definedName name="ENTITY_CURRENCY" localSheetId="5">#REF!</definedName>
    <definedName name="ENTITY_CURRENCY">#REF!</definedName>
    <definedName name="GROSS_INV" localSheetId="7">#REF!</definedName>
    <definedName name="GROSS_INV" localSheetId="1">#REF!</definedName>
    <definedName name="GROSS_INV" localSheetId="4">#REF!</definedName>
    <definedName name="GROSS_INV" localSheetId="2">#REF!</definedName>
    <definedName name="GROSS_INV" localSheetId="5">#REF!</definedName>
    <definedName name="GROSS_INV">#REF!</definedName>
    <definedName name="GROSS_INV_2" localSheetId="7">#REF!</definedName>
    <definedName name="GROSS_INV_2" localSheetId="1">#REF!</definedName>
    <definedName name="GROSS_INV_2" localSheetId="4">#REF!</definedName>
    <definedName name="GROSS_INV_2" localSheetId="2">#REF!</definedName>
    <definedName name="GROSS_INV_2" localSheetId="5">#REF!</definedName>
    <definedName name="GROSS_INV_2">#REF!</definedName>
    <definedName name="GROUP" localSheetId="7">#REF!</definedName>
    <definedName name="GROUP" localSheetId="1">#REF!</definedName>
    <definedName name="GROUP" localSheetId="4">#REF!</definedName>
    <definedName name="GROUP" localSheetId="2">#REF!</definedName>
    <definedName name="GROUP" localSheetId="5">#REF!</definedName>
    <definedName name="GROUP">#REF!</definedName>
    <definedName name="ICP_TOP" localSheetId="7">#REF!</definedName>
    <definedName name="ICP_TOP" localSheetId="1">#REF!</definedName>
    <definedName name="ICP_TOP" localSheetId="4">#REF!</definedName>
    <definedName name="ICP_TOP" localSheetId="2">#REF!</definedName>
    <definedName name="ICP_TOP" localSheetId="5">#REF!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7">#REF!</definedName>
    <definedName name="PERIOD" localSheetId="1">#REF!</definedName>
    <definedName name="PERIOD" localSheetId="4">#REF!</definedName>
    <definedName name="PERIOD" localSheetId="2">#REF!</definedName>
    <definedName name="PERIOD" localSheetId="5">#REF!</definedName>
    <definedName name="PERIOD">#REF!</definedName>
    <definedName name="PERIOD2" localSheetId="7">#REF!</definedName>
    <definedName name="PERIOD2" localSheetId="1">#REF!</definedName>
    <definedName name="PERIOD2" localSheetId="4">#REF!</definedName>
    <definedName name="PERIOD2" localSheetId="2">#REF!</definedName>
    <definedName name="PERIOD2" localSheetId="5">#REF!</definedName>
    <definedName name="PERIOD2">#REF!</definedName>
    <definedName name="PREVIOUS_YEAR" localSheetId="7">#REF!</definedName>
    <definedName name="PREVIOUS_YEAR" localSheetId="1">#REF!</definedName>
    <definedName name="PREVIOUS_YEAR" localSheetId="4">#REF!</definedName>
    <definedName name="PREVIOUS_YEAR" localSheetId="2">#REF!</definedName>
    <definedName name="PREVIOUS_YEAR" localSheetId="5">#REF!</definedName>
    <definedName name="PREVIOUS_YEAR">#REF!</definedName>
    <definedName name="PROFIT_ADJ" localSheetId="7">#REF!</definedName>
    <definedName name="PROFIT_ADJ" localSheetId="1">#REF!</definedName>
    <definedName name="PROFIT_ADJ" localSheetId="4">#REF!</definedName>
    <definedName name="PROFIT_ADJ" localSheetId="2">#REF!</definedName>
    <definedName name="PROFIT_ADJ" localSheetId="5">#REF!</definedName>
    <definedName name="PROFIT_ADJ">#REF!</definedName>
    <definedName name="PROFIT_ADJ_2" localSheetId="7">#REF!</definedName>
    <definedName name="PROFIT_ADJ_2" localSheetId="1">#REF!</definedName>
    <definedName name="PROFIT_ADJ_2" localSheetId="4">#REF!</definedName>
    <definedName name="PROFIT_ADJ_2" localSheetId="2">#REF!</definedName>
    <definedName name="PROFIT_ADJ_2" localSheetId="5">#REF!</definedName>
    <definedName name="PROFIT_ADJ_2">#REF!</definedName>
    <definedName name="PROFIT_BP" localSheetId="7">#REF!</definedName>
    <definedName name="PROFIT_BP" localSheetId="1">#REF!</definedName>
    <definedName name="PROFIT_BP" localSheetId="4">#REF!</definedName>
    <definedName name="PROFIT_BP" localSheetId="2">#REF!</definedName>
    <definedName name="PROFIT_BP" localSheetId="5">#REF!</definedName>
    <definedName name="PROFIT_BP">#REF!</definedName>
    <definedName name="PROFIT_BP_2" localSheetId="7">#REF!</definedName>
    <definedName name="PROFIT_BP_2" localSheetId="1">#REF!</definedName>
    <definedName name="PROFIT_BP_2" localSheetId="4">#REF!</definedName>
    <definedName name="PROFIT_BP_2" localSheetId="2">#REF!</definedName>
    <definedName name="PROFIT_BP_2" localSheetId="5">#REF!</definedName>
    <definedName name="PROFIT_BP_2">#REF!</definedName>
    <definedName name="PROFIT_IFRS" localSheetId="7">#REF!</definedName>
    <definedName name="PROFIT_IFRS" localSheetId="1">#REF!</definedName>
    <definedName name="PROFIT_IFRS" localSheetId="4">#REF!</definedName>
    <definedName name="PROFIT_IFRS" localSheetId="2">#REF!</definedName>
    <definedName name="PROFIT_IFRS" localSheetId="5">#REF!</definedName>
    <definedName name="PROFIT_IFRS">#REF!</definedName>
    <definedName name="PROFIT_IFRS_2" localSheetId="7">#REF!</definedName>
    <definedName name="PROFIT_IFRS_2" localSheetId="1">#REF!</definedName>
    <definedName name="PROFIT_IFRS_2" localSheetId="4">#REF!</definedName>
    <definedName name="PROFIT_IFRS_2" localSheetId="2">#REF!</definedName>
    <definedName name="PROFIT_IFRS_2" localSheetId="5">#REF!</definedName>
    <definedName name="PROFIT_IFRS_2">#REF!</definedName>
    <definedName name="PUB_UserID">"MAYERX"</definedName>
    <definedName name="REVENUE_ADJ" localSheetId="7">#REF!</definedName>
    <definedName name="REVENUE_ADJ" localSheetId="1">#REF!</definedName>
    <definedName name="REVENUE_ADJ" localSheetId="4">#REF!</definedName>
    <definedName name="REVENUE_ADJ" localSheetId="2">#REF!</definedName>
    <definedName name="REVENUE_ADJ" localSheetId="5">#REF!</definedName>
    <definedName name="REVENUE_ADJ">#REF!</definedName>
    <definedName name="REVENUE_ADJ_2" localSheetId="7">#REF!</definedName>
    <definedName name="REVENUE_ADJ_2" localSheetId="1">#REF!</definedName>
    <definedName name="REVENUE_ADJ_2" localSheetId="4">#REF!</definedName>
    <definedName name="REVENUE_ADJ_2" localSheetId="2">#REF!</definedName>
    <definedName name="REVENUE_ADJ_2" localSheetId="5">#REF!</definedName>
    <definedName name="REVENUE_ADJ_2">#REF!</definedName>
    <definedName name="REVENUE_BP" localSheetId="7">#REF!</definedName>
    <definedName name="REVENUE_BP" localSheetId="1">#REF!</definedName>
    <definedName name="REVENUE_BP" localSheetId="4">#REF!</definedName>
    <definedName name="REVENUE_BP" localSheetId="2">#REF!</definedName>
    <definedName name="REVENUE_BP" localSheetId="5">#REF!</definedName>
    <definedName name="REVENUE_BP">#REF!</definedName>
    <definedName name="REVENUE_BP_2" localSheetId="7">#REF!</definedName>
    <definedName name="REVENUE_BP_2" localSheetId="1">#REF!</definedName>
    <definedName name="REVENUE_BP_2" localSheetId="4">#REF!</definedName>
    <definedName name="REVENUE_BP_2" localSheetId="2">#REF!</definedName>
    <definedName name="REVENUE_BP_2" localSheetId="5">#REF!</definedName>
    <definedName name="REVENUE_BP_2">#REF!</definedName>
    <definedName name="REVENUE_IFRS" localSheetId="7">#REF!</definedName>
    <definedName name="REVENUE_IFRS" localSheetId="1">#REF!</definedName>
    <definedName name="REVENUE_IFRS" localSheetId="4">#REF!</definedName>
    <definedName name="REVENUE_IFRS" localSheetId="2">#REF!</definedName>
    <definedName name="REVENUE_IFRS" localSheetId="5">#REF!</definedName>
    <definedName name="REVENUE_IFRS">#REF!</definedName>
    <definedName name="REVENUE_IFRS_2" localSheetId="7">#REF!</definedName>
    <definedName name="REVENUE_IFRS_2" localSheetId="1">#REF!</definedName>
    <definedName name="REVENUE_IFRS_2" localSheetId="4">#REF!</definedName>
    <definedName name="REVENUE_IFRS_2" localSheetId="2">#REF!</definedName>
    <definedName name="REVENUE_IFRS_2" localSheetId="5">#REF!</definedName>
    <definedName name="REVENUE_IFRS_2">#REF!</definedName>
    <definedName name="Scale" localSheetId="7">'[1]B&amp;TP'!#REF!</definedName>
    <definedName name="Scale" localSheetId="1">'[1]B&amp;TP'!#REF!</definedName>
    <definedName name="Scale" localSheetId="4">'[1]B&amp;TP'!#REF!</definedName>
    <definedName name="Scale" localSheetId="2">'[1]B&amp;TP'!#REF!</definedName>
    <definedName name="Scale" localSheetId="5">'[1]B&amp;TP'!#REF!</definedName>
    <definedName name="Scale">'[1]B&amp;TP'!#REF!</definedName>
    <definedName name="Scenario" localSheetId="1">[2]Manager!$C$45:$C$53</definedName>
    <definedName name="Scenario" localSheetId="4">[2]Manager!$C$45:$C$53</definedName>
    <definedName name="Scenario" localSheetId="2">[2]Manager!$C$45:$C$53</definedName>
    <definedName name="Scenario" localSheetId="5">[2]Manager!$C$45:$C$53</definedName>
    <definedName name="Scenario">[2]Manager!$C$45:$C$53</definedName>
    <definedName name="SKALA" localSheetId="7">#REF!</definedName>
    <definedName name="SKALA" localSheetId="1">#REF!</definedName>
    <definedName name="SKALA" localSheetId="4">#REF!</definedName>
    <definedName name="SKALA" localSheetId="2">#REF!</definedName>
    <definedName name="SKALA" localSheetId="5">#REF!</definedName>
    <definedName name="SKALA">#REF!</definedName>
    <definedName name="VIEW" localSheetId="7">#REF!</definedName>
    <definedName name="VIEW" localSheetId="1">#REF!</definedName>
    <definedName name="VIEW" localSheetId="4">#REF!</definedName>
    <definedName name="VIEW" localSheetId="2">#REF!</definedName>
    <definedName name="VIEW" localSheetId="5">#REF!</definedName>
    <definedName name="VIEW">#REF!</definedName>
    <definedName name="VIEW_Q" localSheetId="7">#REF!</definedName>
    <definedName name="VIEW_Q" localSheetId="1">#REF!</definedName>
    <definedName name="VIEW_Q" localSheetId="4">#REF!</definedName>
    <definedName name="VIEW_Q" localSheetId="2">#REF!</definedName>
    <definedName name="VIEW_Q" localSheetId="5">#REF!</definedName>
    <definedName name="VIEW_Q">#REF!</definedName>
    <definedName name="ÅR_PERIOD" localSheetId="7">#REF!</definedName>
    <definedName name="ÅR_PERIOD" localSheetId="1">#REF!</definedName>
    <definedName name="ÅR_PERIOD" localSheetId="4">#REF!</definedName>
    <definedName name="ÅR_PERIOD" localSheetId="2">#REF!</definedName>
    <definedName name="ÅR_PERIOD" localSheetId="5">#REF!</definedName>
    <definedName name="ÅR_PERIOD">#REF!</definedName>
    <definedName name="ÅR_YEAR" localSheetId="7">#REF!</definedName>
    <definedName name="ÅR_YEAR" localSheetId="1">#REF!</definedName>
    <definedName name="ÅR_YEAR" localSheetId="4">#REF!</definedName>
    <definedName name="ÅR_YEAR" localSheetId="2">#REF!</definedName>
    <definedName name="ÅR_YEAR" localSheetId="5">#REF!</definedName>
    <definedName name="ÅR_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9" l="1"/>
  <c r="M24" i="9"/>
  <c r="D16" i="1"/>
  <c r="D13" i="1"/>
  <c r="O52" i="2"/>
  <c r="D52" i="2"/>
  <c r="O41" i="2"/>
  <c r="O43" i="2" s="1"/>
  <c r="O45" i="2" s="1"/>
  <c r="E51" i="2"/>
  <c r="O37" i="2"/>
  <c r="O33" i="2"/>
  <c r="O26" i="2"/>
  <c r="D26" i="9"/>
  <c r="D45" i="2"/>
  <c r="D43" i="2"/>
  <c r="D41" i="2"/>
  <c r="D37" i="2"/>
  <c r="D33" i="2"/>
  <c r="D26" i="2"/>
  <c r="O11" i="2"/>
  <c r="D11" i="2"/>
  <c r="D18" i="1" l="1"/>
  <c r="D24" i="9" l="1"/>
  <c r="E25" i="6"/>
  <c r="D25" i="6" a="1"/>
  <c r="D25" i="6" s="1"/>
  <c r="D15" i="3"/>
  <c r="H8" i="3"/>
  <c r="D7" i="3"/>
  <c r="D6" i="3"/>
  <c r="D8" i="3" s="1"/>
  <c r="I17" i="4"/>
  <c r="G17" i="4"/>
  <c r="H16" i="1" l="1"/>
  <c r="H13" i="1"/>
  <c r="H18" i="1" s="1"/>
  <c r="I8" i="3" l="1"/>
  <c r="I18" i="1" l="1"/>
  <c r="I16" i="1"/>
  <c r="I13" i="1"/>
  <c r="J13" i="1"/>
  <c r="E13" i="1"/>
  <c r="P52" i="2"/>
  <c r="P51" i="2"/>
  <c r="P45" i="2"/>
  <c r="P43" i="2"/>
  <c r="P41" i="2"/>
  <c r="P37" i="2"/>
  <c r="P33" i="2"/>
  <c r="P11" i="2"/>
  <c r="P26" i="2"/>
  <c r="G14" i="6"/>
  <c r="E14" i="6"/>
  <c r="E17" i="6" s="1"/>
  <c r="D14" i="6"/>
  <c r="D17" i="6" s="1"/>
  <c r="G48" i="5"/>
  <c r="H17" i="4" l="1"/>
  <c r="G49" i="9" l="1"/>
  <c r="G48" i="9"/>
  <c r="G47" i="9"/>
  <c r="G46" i="9"/>
  <c r="J8" i="3" l="1"/>
  <c r="J18" i="1"/>
  <c r="K13" i="1"/>
  <c r="Q51" i="2"/>
  <c r="D51" i="2" s="1"/>
  <c r="AO37" i="2" l="1"/>
  <c r="AN37" i="2"/>
  <c r="AM37" i="2"/>
  <c r="AL37" i="2"/>
  <c r="AK37" i="2"/>
  <c r="AJ37" i="2"/>
  <c r="AI37" i="2"/>
  <c r="AH37" i="2"/>
  <c r="AG37" i="2"/>
  <c r="AF37" i="2"/>
  <c r="AE37" i="2"/>
  <c r="AD37" i="2"/>
  <c r="AC37" i="2"/>
  <c r="AB37" i="2"/>
  <c r="AA37" i="2"/>
  <c r="Z37" i="2"/>
  <c r="Y37" i="2"/>
  <c r="X37" i="2"/>
  <c r="W37" i="2"/>
  <c r="V37" i="2"/>
  <c r="U37" i="2"/>
  <c r="T37" i="2"/>
  <c r="S37" i="2"/>
  <c r="R37" i="2"/>
  <c r="Q37" i="2"/>
  <c r="L37" i="2"/>
  <c r="L43" i="2" s="1"/>
  <c r="M37" i="2"/>
  <c r="M43" i="2" s="1"/>
  <c r="K37" i="2"/>
  <c r="K43" i="2" s="1"/>
  <c r="J37" i="2"/>
  <c r="J43" i="2" s="1"/>
  <c r="I37" i="2"/>
  <c r="I43" i="2" s="1"/>
  <c r="H37" i="2"/>
  <c r="H43" i="2" s="1"/>
  <c r="G37" i="2"/>
  <c r="G43" i="2" s="1"/>
  <c r="F37" i="2"/>
  <c r="E37" i="2"/>
  <c r="Q41" i="2"/>
  <c r="Q33" i="2"/>
  <c r="Q26" i="2"/>
  <c r="Q11" i="2"/>
  <c r="Q43" i="2" l="1"/>
  <c r="Q45" i="2" s="1"/>
  <c r="Q52" i="2" s="1"/>
  <c r="D21" i="6" l="1"/>
  <c r="E21" i="6"/>
  <c r="G21" i="6"/>
  <c r="G25" i="6" s="1"/>
  <c r="D12" i="5"/>
  <c r="E12" i="5"/>
  <c r="D62" i="5" s="1"/>
  <c r="G12" i="5"/>
  <c r="G18" i="5"/>
  <c r="G21" i="5"/>
  <c r="D29" i="5"/>
  <c r="E29" i="5"/>
  <c r="D31" i="5"/>
  <c r="E31" i="5"/>
  <c r="G35" i="5"/>
  <c r="G37" i="5"/>
  <c r="G38" i="5"/>
  <c r="D39" i="5"/>
  <c r="E39" i="5"/>
  <c r="D44" i="5"/>
  <c r="E44" i="5"/>
  <c r="G44" i="5"/>
  <c r="G52" i="5"/>
  <c r="G53" i="5" s="1"/>
  <c r="G56" i="5" s="1"/>
  <c r="D53" i="5"/>
  <c r="D56" i="5"/>
  <c r="E56" i="5"/>
  <c r="S8" i="3"/>
  <c r="R8" i="3"/>
  <c r="Q8" i="3"/>
  <c r="P8" i="3"/>
  <c r="F8" i="3"/>
  <c r="O8" i="3"/>
  <c r="N8" i="3"/>
  <c r="M8" i="3"/>
  <c r="L8" i="3"/>
  <c r="E8" i="3"/>
  <c r="K8" i="3"/>
  <c r="T58" i="2"/>
  <c r="X51" i="2"/>
  <c r="V51" i="2"/>
  <c r="U51" i="2"/>
  <c r="T51" i="2"/>
  <c r="S51" i="2"/>
  <c r="E50" i="2"/>
  <c r="M45" i="2"/>
  <c r="L45" i="2"/>
  <c r="K45" i="2"/>
  <c r="AO45" i="2"/>
  <c r="AN45" i="2"/>
  <c r="AM45" i="2"/>
  <c r="AL45" i="2"/>
  <c r="J45" i="2"/>
  <c r="Y45" i="2"/>
  <c r="Y52" i="2" s="1"/>
  <c r="AA43" i="2"/>
  <c r="AA45" i="2" s="1"/>
  <c r="G45" i="2"/>
  <c r="Z43" i="2"/>
  <c r="Z45" i="2" s="1"/>
  <c r="W41" i="2"/>
  <c r="F41" i="2"/>
  <c r="V41" i="2"/>
  <c r="U41" i="2"/>
  <c r="T41" i="2"/>
  <c r="R41" i="2"/>
  <c r="AC33" i="2"/>
  <c r="AB33" i="2"/>
  <c r="X33" i="2"/>
  <c r="W33" i="2"/>
  <c r="F33" i="2"/>
  <c r="V33" i="2"/>
  <c r="U33" i="2"/>
  <c r="T33" i="2"/>
  <c r="S33" i="2"/>
  <c r="E33" i="2"/>
  <c r="R33" i="2"/>
  <c r="AC26" i="2"/>
  <c r="AB26" i="2"/>
  <c r="X26" i="2"/>
  <c r="W26" i="2"/>
  <c r="F26" i="2"/>
  <c r="V26" i="2"/>
  <c r="T26" i="2"/>
  <c r="S26" i="2"/>
  <c r="E26" i="2"/>
  <c r="R26" i="2"/>
  <c r="U21" i="2"/>
  <c r="U20" i="2"/>
  <c r="U16" i="2"/>
  <c r="U15" i="2"/>
  <c r="AC11" i="2"/>
  <c r="AB11" i="2"/>
  <c r="X11" i="2"/>
  <c r="W11" i="2"/>
  <c r="F11" i="2"/>
  <c r="V11" i="2"/>
  <c r="S11" i="2"/>
  <c r="R11" i="2"/>
  <c r="U10" i="2"/>
  <c r="U11" i="2" s="1"/>
  <c r="T10" i="2"/>
  <c r="T11" i="2" s="1"/>
  <c r="E10" i="2"/>
  <c r="E11" i="2" s="1"/>
  <c r="O16" i="1"/>
  <c r="N16" i="1"/>
  <c r="M16" i="1"/>
  <c r="K16" i="1"/>
  <c r="O13" i="1"/>
  <c r="N13" i="1"/>
  <c r="M13" i="1"/>
  <c r="L13" i="1"/>
  <c r="L18" i="1" s="1"/>
  <c r="E18" i="1"/>
  <c r="D61" i="5" l="1"/>
  <c r="G39" i="5"/>
  <c r="G29" i="5"/>
  <c r="D63" i="5" s="1"/>
  <c r="O18" i="1"/>
  <c r="F43" i="2"/>
  <c r="F45" i="2" s="1"/>
  <c r="F52" i="2" s="1"/>
  <c r="E43" i="2"/>
  <c r="E45" i="2" s="1"/>
  <c r="D30" i="6"/>
  <c r="D28" i="6"/>
  <c r="N18" i="1"/>
  <c r="M18" i="1"/>
  <c r="K18" i="1"/>
  <c r="V43" i="2"/>
  <c r="V45" i="2" s="1"/>
  <c r="V52" i="2" s="1"/>
  <c r="X43" i="2"/>
  <c r="X45" i="2" s="1"/>
  <c r="X52" i="2" s="1"/>
  <c r="T43" i="2"/>
  <c r="T45" i="2" s="1"/>
  <c r="T52" i="2" s="1"/>
  <c r="R43" i="2"/>
  <c r="R45" i="2" s="1"/>
  <c r="R52" i="2" s="1"/>
  <c r="W43" i="2"/>
  <c r="W45" i="2" s="1"/>
  <c r="W52" i="2" s="1"/>
  <c r="AB43" i="2"/>
  <c r="AB45" i="2" s="1"/>
  <c r="U26" i="2"/>
  <c r="U43" i="2" s="1"/>
  <c r="U45" i="2" s="1"/>
  <c r="U52" i="2" s="1"/>
  <c r="S43" i="2"/>
  <c r="S45" i="2" s="1"/>
  <c r="S52" i="2" s="1"/>
  <c r="D29" i="6"/>
  <c r="G17" i="6"/>
  <c r="G31" i="5"/>
  <c r="E52"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<sst xmlns="http://schemas.openxmlformats.org/spreadsheetml/2006/main" count="728" uniqueCount="448">
  <si>
    <t>Table of Contents</t>
  </si>
  <si>
    <t xml:space="preserve">Offshore Asset Book                                      </t>
  </si>
  <si>
    <t xml:space="preserve"> </t>
  </si>
  <si>
    <t xml:space="preserve">Onshore Asset Book                                       </t>
  </si>
  <si>
    <t xml:space="preserve">Markets &amp; Bioenergy Asset Book                                     </t>
  </si>
  <si>
    <t xml:space="preserve">OF statistics 2011-Q3 2020               </t>
  </si>
  <si>
    <t xml:space="preserve">ON statistics Q4 2018-Q3 2020  </t>
  </si>
  <si>
    <t xml:space="preserve">MB statistics 2018-Q3 2020             </t>
  </si>
  <si>
    <t xml:space="preserve">Business drivers highlights               </t>
  </si>
  <si>
    <t>Park
capacity, MW</t>
  </si>
  <si>
    <t>Installed
capacity, MW</t>
  </si>
  <si>
    <t>Orsted ownership
share, %</t>
  </si>
  <si>
    <t>Generation
capacity, MW</t>
  </si>
  <si>
    <t>Financial consolidation</t>
  </si>
  <si>
    <t>Commercial operational date</t>
  </si>
  <si>
    <t>Fixed feed-in tariff, DKK/MWh</t>
  </si>
  <si>
    <t>Denmark</t>
  </si>
  <si>
    <t>Partners</t>
  </si>
  <si>
    <t>Subsidy regime</t>
  </si>
  <si>
    <t>Subsidy expiry</t>
  </si>
  <si>
    <t>Anholt (111 x SWT-3.6-120)</t>
  </si>
  <si>
    <t>Pension Danmark, PKA</t>
  </si>
  <si>
    <t>50%</t>
  </si>
  <si>
    <t>Pro rata</t>
  </si>
  <si>
    <t>2013</t>
  </si>
  <si>
    <t>Fixed feed-in tariff</t>
  </si>
  <si>
    <t>Horns Rev 2 (91 x SWT-2.3-93)</t>
  </si>
  <si>
    <t>-</t>
  </si>
  <si>
    <t>100%</t>
  </si>
  <si>
    <t>Full</t>
  </si>
  <si>
    <t>2010</t>
  </si>
  <si>
    <t>Nysted (72 x (Bonus) SWT-2.3-82)</t>
  </si>
  <si>
    <t>Pension Danmark, Stadtwerke Lübeck</t>
  </si>
  <si>
    <t>42.75%</t>
  </si>
  <si>
    <t>2003</t>
  </si>
  <si>
    <r>
      <t xml:space="preserve">2016 </t>
    </r>
    <r>
      <rPr>
        <vertAlign val="superscript"/>
        <sz val="7"/>
        <color rgb="FF3B4956"/>
        <rFont val="Orsted Sans"/>
        <family val="3"/>
      </rPr>
      <t>8</t>
    </r>
  </si>
  <si>
    <r>
      <t>Horns Rev 1 (80</t>
    </r>
    <r>
      <rPr>
        <vertAlign val="superscript"/>
        <sz val="7"/>
        <color rgb="FF3B4956"/>
        <rFont val="Orsted Sans"/>
        <family val="3"/>
      </rPr>
      <t>12</t>
    </r>
    <r>
      <rPr>
        <sz val="7"/>
        <color rgb="FF3B4956"/>
        <rFont val="Orsted Sans"/>
        <family val="3"/>
      </rPr>
      <t xml:space="preserve"> x Vestas V80-2.0)</t>
    </r>
  </si>
  <si>
    <t>Vattenfall</t>
  </si>
  <si>
    <t>40%</t>
  </si>
  <si>
    <r>
      <t>Market price + 100DKK/MWh</t>
    </r>
    <r>
      <rPr>
        <vertAlign val="superscript"/>
        <sz val="7"/>
        <color rgb="FF3B4956"/>
        <rFont val="Orsted Sans"/>
        <family val="3"/>
      </rPr>
      <t>3</t>
    </r>
  </si>
  <si>
    <t>Expiry after 20 years</t>
  </si>
  <si>
    <r>
      <t>Avedøre Holme (2 x SWT-3.6-120)</t>
    </r>
    <r>
      <rPr>
        <vertAlign val="superscript"/>
        <sz val="7"/>
        <color rgb="FF3B4956"/>
        <rFont val="Orsted Sans"/>
        <family val="3"/>
      </rPr>
      <t>4</t>
    </r>
  </si>
  <si>
    <t>2009 and 2011</t>
  </si>
  <si>
    <r>
      <t>22,000 full-load hours</t>
    </r>
    <r>
      <rPr>
        <vertAlign val="superscript"/>
        <sz val="7"/>
        <color rgb="FF3B4956"/>
        <rFont val="Orsted Sans"/>
        <family val="3"/>
      </rPr>
      <t>5</t>
    </r>
  </si>
  <si>
    <t>Market price + 250</t>
  </si>
  <si>
    <t>Vindeby (11 x Bonus B35-0.45)</t>
  </si>
  <si>
    <t>1991 (decomissioned 2017)</t>
  </si>
  <si>
    <t>Market price</t>
  </si>
  <si>
    <t>N/A</t>
  </si>
  <si>
    <t>Sub total</t>
  </si>
  <si>
    <t>CfD,
GBP/MWh (Real 2012)</t>
  </si>
  <si>
    <t>United Kingdom</t>
  </si>
  <si>
    <t>ROCs/MWh</t>
  </si>
  <si>
    <t>London Array 1 (175 x SWT-3.6-120)</t>
  </si>
  <si>
    <t>RWE Renewables GmbH, Masdar &amp; CDPQ</t>
  </si>
  <si>
    <t>ROC</t>
  </si>
  <si>
    <t>West of Duddon Sands (108 x SWT-3.6-120)</t>
  </si>
  <si>
    <t>Scottish Power Renewables (Iberdrola)</t>
  </si>
  <si>
    <t>2014</t>
  </si>
  <si>
    <t>Walney 1&amp;2 (51 x SWT-3.6-107 &amp; 51 x SWT-3.6-120)</t>
  </si>
  <si>
    <t>OPW, Greencoat</t>
  </si>
  <si>
    <t>2011 and 2012</t>
  </si>
  <si>
    <t>Lincs (75 x SWT-3.6-120)</t>
  </si>
  <si>
    <t>Green Investment Group (GIG), Macquarie (MEIF5), BAE Systems Pension Fund, USS</t>
  </si>
  <si>
    <t>Westermost Rough (35 x SWT-6.0-154)</t>
  </si>
  <si>
    <t xml:space="preserve">BAE Systems Pension Funds, CLAL Insurance, Macquarie European Infrastructure Fund 5 (MEIF5), USS, StepStone  </t>
  </si>
  <si>
    <t>2015</t>
  </si>
  <si>
    <t>Gunfleet Sands 1&amp;2 (48 x SWT-3.6-107)</t>
  </si>
  <si>
    <t>JERA, Development Bank of Japan (DBJ)</t>
  </si>
  <si>
    <t>Barrow (30 x Vestas V90-3.0)</t>
  </si>
  <si>
    <t>2006</t>
  </si>
  <si>
    <r>
      <t>Burbo Bank (25 x SWT-3.6-107)</t>
    </r>
    <r>
      <rPr>
        <vertAlign val="superscript"/>
        <sz val="7"/>
        <color rgb="FF3B4956"/>
        <rFont val="Orsted Sans"/>
        <family val="3"/>
      </rPr>
      <t xml:space="preserve"> 11</t>
    </r>
  </si>
  <si>
    <t>2007</t>
  </si>
  <si>
    <t>Gunfleet Sands 3 (2 x SWT-6.0-120)</t>
  </si>
  <si>
    <t>Burbo Bank Extension (32 x MVOW V164-8.0)</t>
  </si>
  <si>
    <t>LEGO (Kirkbi), PKA</t>
  </si>
  <si>
    <t>CFD</t>
  </si>
  <si>
    <r>
      <t>Race Bank (91 x SWT-6.0-154)</t>
    </r>
    <r>
      <rPr>
        <vertAlign val="superscript"/>
        <sz val="7"/>
        <color rgb="FF3B4956"/>
        <rFont val="Orsted Sans"/>
        <family val="3"/>
      </rPr>
      <t xml:space="preserve"> 11</t>
    </r>
  </si>
  <si>
    <t>Macquarie (MIRA), RE Fund by Sumitomo/SMBC/DBJ, Funds managed by Arjun and Gravis</t>
  </si>
  <si>
    <r>
      <t>Walney Extension (40 x MVOW V164-8.25</t>
    </r>
    <r>
      <rPr>
        <vertAlign val="superscript"/>
        <sz val="7"/>
        <rFont val="Orsted Sans"/>
        <family val="3"/>
      </rPr>
      <t>11</t>
    </r>
    <r>
      <rPr>
        <sz val="7"/>
        <rFont val="Orsted Sans"/>
        <family val="3"/>
      </rPr>
      <t xml:space="preserve"> &amp; 47 x SWT-7.0-154)</t>
    </r>
  </si>
  <si>
    <t>PKA, PFA</t>
  </si>
  <si>
    <t>2033</t>
  </si>
  <si>
    <t>Hornsea 1 (174 x SWT-7.0-154)</t>
  </si>
  <si>
    <t>Global Infrastructure Partners (GIP)</t>
  </si>
  <si>
    <r>
      <t xml:space="preserve">2019 </t>
    </r>
    <r>
      <rPr>
        <vertAlign val="superscript"/>
        <sz val="7"/>
        <color rgb="FF3B4956"/>
        <rFont val="Orsted Sans"/>
        <family val="3"/>
      </rPr>
      <t>7</t>
    </r>
  </si>
  <si>
    <t>Sub total, excl parks under construction</t>
  </si>
  <si>
    <t>Hornsea 2 (165 x SGRE-8.0-167)</t>
  </si>
  <si>
    <r>
      <t xml:space="preserve">2022 </t>
    </r>
    <r>
      <rPr>
        <vertAlign val="superscript"/>
        <sz val="7"/>
        <color rgb="FF3B4956"/>
        <rFont val="Orsted Sans"/>
        <family val="3"/>
      </rPr>
      <t>7</t>
    </r>
  </si>
  <si>
    <t>57.5</t>
  </si>
  <si>
    <t>Sub total, incl. parks under construction</t>
  </si>
  <si>
    <t>Subsidy expiry
period 1</t>
  </si>
  <si>
    <t>Subsidy expiry
period 2</t>
  </si>
  <si>
    <t>Fixed feed-in tariff
period 1, EUR/MWh</t>
  </si>
  <si>
    <t>Fixed feed-in tariff
period 2, EUR/MWh</t>
  </si>
  <si>
    <t>Germany</t>
  </si>
  <si>
    <t>Borkum Riffgrund 1 (78 x SWT-4.0-120)</t>
  </si>
  <si>
    <t>LEGO (Kirkbi), William Demant Invest</t>
  </si>
  <si>
    <t>2023</t>
  </si>
  <si>
    <r>
      <t xml:space="preserve">2025 </t>
    </r>
    <r>
      <rPr>
        <vertAlign val="superscript"/>
        <sz val="7"/>
        <color rgb="FF3B4956"/>
        <rFont val="Orsted Sans"/>
        <family val="3"/>
      </rPr>
      <t>9</t>
    </r>
  </si>
  <si>
    <t>Borkum Riffgrund 2 (56 x MVOW V164-8.0)</t>
  </si>
  <si>
    <r>
      <t>Gulf Energy</t>
    </r>
    <r>
      <rPr>
        <vertAlign val="superscript"/>
        <sz val="7"/>
        <color rgb="FF3B4956"/>
        <rFont val="Orsted Sans"/>
        <family val="3"/>
      </rPr>
      <t>14</t>
    </r>
  </si>
  <si>
    <t>50,0%</t>
  </si>
  <si>
    <t>2018</t>
  </si>
  <si>
    <t>2026</t>
  </si>
  <si>
    <t>Gode Wind 1 (55 x SWT-6.0-154)</t>
  </si>
  <si>
    <t>Glennmont Partners, The Renewables Infrastructure Group Limited (TRIG)</t>
  </si>
  <si>
    <t>2024</t>
  </si>
  <si>
    <r>
      <t xml:space="preserve">2026 </t>
    </r>
    <r>
      <rPr>
        <vertAlign val="superscript"/>
        <sz val="7"/>
        <color rgb="FF3B4956"/>
        <rFont val="Orsted Sans"/>
        <family val="3"/>
      </rPr>
      <t>9</t>
    </r>
  </si>
  <si>
    <t>Gode Wind 2 (42 x SWT-6.0-154)</t>
  </si>
  <si>
    <t>Sub total, excl. parks under construction</t>
  </si>
  <si>
    <t>Feed-in tariff, USD/MWh</t>
  </si>
  <si>
    <t>USA</t>
  </si>
  <si>
    <t>Price escalator, period 1, %</t>
  </si>
  <si>
    <t>Block Island (5 x GE-6MW)</t>
  </si>
  <si>
    <t xml:space="preserve">- </t>
  </si>
  <si>
    <t>Offtake solution</t>
  </si>
  <si>
    <t>Fixed feed-in tariff, EUR/MWh</t>
  </si>
  <si>
    <t>Netherlands</t>
  </si>
  <si>
    <t>Borssele 1 &amp; 2 (94 x SWT-8.0)</t>
  </si>
  <si>
    <r>
      <t>2035/2036</t>
    </r>
    <r>
      <rPr>
        <vertAlign val="superscript"/>
        <sz val="7"/>
        <color rgb="FF3B4956"/>
        <rFont val="Orsted Sans"/>
        <family val="3"/>
      </rPr>
      <t>10</t>
    </r>
  </si>
  <si>
    <t>Fixed feed-in tariff
period 1, TWD/MWh</t>
  </si>
  <si>
    <t>Fixed feed-in tariff
period 2, TWD/MWh</t>
  </si>
  <si>
    <t>Fixed feed-in tariff TWD/MWh</t>
  </si>
  <si>
    <t>Taiwan</t>
  </si>
  <si>
    <t>Formosa 1 (2 x SWT-4.0-120 &amp; 20 x SWT-6.0-154)</t>
  </si>
  <si>
    <t xml:space="preserve"> JERA, Macquarie Capital &amp; Swancor Renewable Energy</t>
  </si>
  <si>
    <t>One-line</t>
  </si>
  <si>
    <t>2017 (phase 1) / 2019 (phase 2)</t>
  </si>
  <si>
    <t>Greater Changhua 1 (75 x SGRE-8.0-167)</t>
  </si>
  <si>
    <r>
      <t xml:space="preserve">2022 </t>
    </r>
    <r>
      <rPr>
        <vertAlign val="superscript"/>
        <sz val="7"/>
        <rFont val="Orsted Sans Office"/>
      </rPr>
      <t>7</t>
    </r>
  </si>
  <si>
    <r>
      <t>Fixed feed-in tariff</t>
    </r>
    <r>
      <rPr>
        <vertAlign val="superscript"/>
        <sz val="7"/>
        <rFont val="Orsted Sans Office"/>
      </rPr>
      <t>13</t>
    </r>
  </si>
  <si>
    <r>
      <t xml:space="preserve">2032 </t>
    </r>
    <r>
      <rPr>
        <vertAlign val="superscript"/>
        <sz val="7"/>
        <rFont val="Orsted Sans Office"/>
      </rPr>
      <t>13</t>
    </r>
  </si>
  <si>
    <r>
      <t xml:space="preserve">2042 </t>
    </r>
    <r>
      <rPr>
        <vertAlign val="superscript"/>
        <sz val="7"/>
        <rFont val="Orsted Sans Office"/>
      </rPr>
      <t>13</t>
    </r>
  </si>
  <si>
    <r>
      <t xml:space="preserve">6.280  </t>
    </r>
    <r>
      <rPr>
        <vertAlign val="superscript"/>
        <sz val="7"/>
        <rFont val="Orsted Sans Office"/>
      </rPr>
      <t>13</t>
    </r>
  </si>
  <si>
    <r>
      <t xml:space="preserve">4.142 </t>
    </r>
    <r>
      <rPr>
        <vertAlign val="superscript"/>
        <sz val="7"/>
        <rFont val="Orsted Sans Office"/>
      </rPr>
      <t>13</t>
    </r>
  </si>
  <si>
    <t>Greater Changhua 2a (36 x SGRE-8.0-167)</t>
  </si>
  <si>
    <r>
      <t>Divested offshore wind farms, but constructed by Ørsted</t>
    </r>
    <r>
      <rPr>
        <vertAlign val="superscript"/>
        <sz val="7"/>
        <color rgb="FF3B4956"/>
        <rFont val="Orsted Sans"/>
        <family val="3"/>
      </rPr>
      <t>6</t>
    </r>
  </si>
  <si>
    <t>Totals</t>
  </si>
  <si>
    <t>MW</t>
  </si>
  <si>
    <t>Decided capacity (Installed capacity, incl divested farms and farms under construction)</t>
  </si>
  <si>
    <t>Installed capacity (Installed capacity, inclusive divested farms but exclusive farms under construction)</t>
  </si>
  <si>
    <t>Generation capacity (Generation capacity, including parks under construction but exclusive divested parks and one-line consolidated farms)</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</si>
  <si>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</si>
  <si>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3</t>
    </r>
    <r>
      <rPr>
        <sz val="7"/>
        <color theme="3"/>
        <rFont val="Orsted Sans"/>
        <family val="3"/>
      </rPr>
      <t xml:space="preserve"> The supplement depends on the development of market price and is increased pro rata – a market price below 260 DKK/MWh equals 100 DKK/MWh and over 360 DKK/MWh 0 DKK/MWh</t>
    </r>
  </si>
  <si>
    <r>
      <rPr>
        <vertAlign val="superscript"/>
        <sz val="7"/>
        <color theme="3"/>
        <rFont val="Orsted Sans"/>
        <family val="3"/>
      </rPr>
      <t>4</t>
    </r>
    <r>
      <rPr>
        <sz val="7"/>
        <color theme="3"/>
        <rFont val="Orsted Sans"/>
        <family val="3"/>
      </rPr>
      <t xml:space="preserve"> Ørsted has installed Avedøre Holme (10,8 MW), however Ørsted has two of the three turbines on Avedøre Holme. </t>
    </r>
  </si>
  <si>
    <r>
      <rPr>
        <vertAlign val="superscript"/>
        <sz val="7"/>
        <color theme="3"/>
        <rFont val="Orsted Sans"/>
        <family val="3"/>
      </rPr>
      <t>5</t>
    </r>
    <r>
      <rPr>
        <sz val="7"/>
        <color theme="3"/>
        <rFont val="Orsted Sans"/>
        <family val="3"/>
      </rPr>
      <t xml:space="preserve"> The first turbine reached approximately 20,019 Full Load Hours, whereas the second turbine is out of subsidy, by 31 December 2016</t>
    </r>
  </si>
  <si>
    <r>
      <rPr>
        <vertAlign val="superscript"/>
        <sz val="7"/>
        <color theme="3"/>
        <rFont val="Orsted Sans"/>
        <family val="3"/>
      </rPr>
      <t>6</t>
    </r>
    <r>
      <rPr>
        <sz val="7"/>
        <color theme="3"/>
        <rFont val="Orsted Sans"/>
        <family val="3"/>
      </rPr>
      <t xml:space="preserve"> Kentish Flats (90MW), Frederikshavn (11MW), Tunø Knob (5MW) and Middelgrunden (40MW)</t>
    </r>
  </si>
  <si>
    <r>
      <rPr>
        <vertAlign val="superscript"/>
        <sz val="7"/>
        <color theme="3"/>
        <rFont val="Orsted Sans"/>
        <family val="3"/>
      </rPr>
      <t xml:space="preserve">7 </t>
    </r>
    <r>
      <rPr>
        <sz val="7"/>
        <color theme="3"/>
        <rFont val="Orsted Sans"/>
        <family val="3"/>
      </rPr>
      <t>Expected year of commissioning</t>
    </r>
  </si>
  <si>
    <r>
      <rPr>
        <vertAlign val="superscript"/>
        <sz val="7"/>
        <color theme="3"/>
        <rFont val="Orsted Sans"/>
        <family val="3"/>
      </rPr>
      <t xml:space="preserve">8 </t>
    </r>
    <r>
      <rPr>
        <sz val="7"/>
        <color theme="3"/>
        <rFont val="Orsted Sans"/>
        <family val="3"/>
      </rPr>
      <t>After expiry of fixed feed-in-tariff period expected in 2016, Nysted will receive market price + supplement dependent on the development of market price which is increased pro rata – a market price below 260 DKK/MWh equals 100 DKK/MWh and over 360 DKK/MWh 0 DKK/MWh</t>
    </r>
  </si>
  <si>
    <r>
      <rPr>
        <vertAlign val="superscript"/>
        <sz val="7"/>
        <color theme="3"/>
        <rFont val="Orsted Sans"/>
        <family val="3"/>
      </rPr>
      <t>9</t>
    </r>
    <r>
      <rPr>
        <sz val="7"/>
        <color theme="3"/>
        <rFont val="Orsted Sans"/>
        <family val="3"/>
      </rPr>
      <t xml:space="preserve"> Floor price of 39 EUR/MWh for up to 20 years</t>
    </r>
  </si>
  <si>
    <r>
      <rPr>
        <vertAlign val="superscript"/>
        <sz val="7"/>
        <color theme="3"/>
        <rFont val="Orsted Sans"/>
        <family val="3"/>
      </rPr>
      <t xml:space="preserve">11 </t>
    </r>
    <r>
      <rPr>
        <sz val="7"/>
        <color theme="3"/>
        <rFont val="Orsted Sans"/>
        <family val="3"/>
      </rPr>
      <t>With performance-enhancing features</t>
    </r>
  </si>
  <si>
    <r>
      <rPr>
        <vertAlign val="superscript"/>
        <sz val="7"/>
        <color theme="3"/>
        <rFont val="Orsted Sans"/>
        <family val="3"/>
      </rPr>
      <t>12</t>
    </r>
    <r>
      <rPr>
        <sz val="7"/>
        <color theme="3"/>
        <rFont val="Orsted Sans"/>
        <family val="3"/>
      </rPr>
      <t xml:space="preserve"> 80 turbines were constructed, however, today the wind farm consists of 79 turbines as one turbine was not replaced after a lightning incident in 2014</t>
    </r>
  </si>
  <si>
    <r>
      <t xml:space="preserve">13 </t>
    </r>
    <r>
      <rPr>
        <sz val="7"/>
        <color theme="3"/>
        <rFont val="Orsted Sans Office"/>
      </rPr>
      <t>Developers have the option to choose between a 20-year flat tariff of TWD5,516 per MWh or a tiered tariff of TWD6,279.5 per MWh for the first 10 years and TWD4,142.2 per MWh for the subsequent 10 years.  Ørsted  has chosen the tiered rate.</t>
    </r>
  </si>
  <si>
    <r>
      <t>Subsidy Qualification Level</t>
    </r>
    <r>
      <rPr>
        <vertAlign val="superscript"/>
        <sz val="7"/>
        <color rgb="FF3B4956"/>
        <rFont val="Orsted Sans"/>
        <family val="3"/>
      </rPr>
      <t>3</t>
    </r>
  </si>
  <si>
    <t>Wind</t>
  </si>
  <si>
    <t>2017</t>
  </si>
  <si>
    <r>
      <t>PTC</t>
    </r>
    <r>
      <rPr>
        <vertAlign val="superscript"/>
        <sz val="7"/>
        <color rgb="FF3B4956"/>
        <rFont val="Orsted Sans"/>
        <family val="3"/>
      </rPr>
      <t>2</t>
    </r>
  </si>
  <si>
    <t>100% PTC</t>
  </si>
  <si>
    <t>2019</t>
  </si>
  <si>
    <t>2020</t>
  </si>
  <si>
    <t>Sub total, incl parks under construction</t>
  </si>
  <si>
    <t>Solar</t>
  </si>
  <si>
    <r>
      <t>Oak</t>
    </r>
    <r>
      <rPr>
        <vertAlign val="superscript"/>
        <sz val="7"/>
        <color rgb="FF3B4956"/>
        <rFont val="Orsted Sans"/>
        <family val="3"/>
      </rPr>
      <t>5</t>
    </r>
  </si>
  <si>
    <t>0%</t>
  </si>
  <si>
    <r>
      <t>Permian energy center</t>
    </r>
    <r>
      <rPr>
        <vertAlign val="superscript"/>
        <sz val="7"/>
        <color rgb="FF3B4956"/>
        <rFont val="Orsted Sans"/>
        <family val="3"/>
      </rPr>
      <t>4</t>
    </r>
  </si>
  <si>
    <t>Decided capacity (Installed capacity, incl divested wind farms and farms
under construction)</t>
  </si>
  <si>
    <t>Installed capacity (Installed capacity, inclusive divested wind farms but
exclusive farms under construction)</t>
  </si>
  <si>
    <t>Generation capacity (Generation capacity, including wind farms under
construction but exclusive divested farms and one-line consolidated farms)</t>
  </si>
  <si>
    <r>
      <rPr>
        <vertAlign val="superscript"/>
        <sz val="7"/>
        <color theme="3"/>
        <rFont val="Orsted Sans"/>
        <family val="3"/>
      </rPr>
      <t>1</t>
    </r>
    <r>
      <rPr>
        <sz val="7"/>
        <color theme="3"/>
        <rFont val="Orsted Sans"/>
        <family val="3"/>
      </rPr>
      <t xml:space="preserve"> Assets in operation and assets where Final Investment Decision has been taken
</t>
    </r>
  </si>
  <si>
    <r>
      <rPr>
        <vertAlign val="superscript"/>
        <sz val="7"/>
        <color theme="3"/>
        <rFont val="Orsted Sans"/>
        <family val="3"/>
      </rPr>
      <t>2</t>
    </r>
    <r>
      <rPr>
        <sz val="7"/>
        <color theme="3"/>
        <rFont val="Orsted Sans"/>
        <family val="3"/>
      </rPr>
      <t xml:space="preserve"> Production tax credits</t>
    </r>
  </si>
  <si>
    <r>
      <rPr>
        <vertAlign val="superscript"/>
        <sz val="7"/>
        <color theme="3"/>
        <rFont val="Orsted Sans"/>
        <family val="3"/>
      </rPr>
      <t xml:space="preserve">3 </t>
    </r>
    <r>
      <rPr>
        <sz val="7"/>
        <color theme="3"/>
        <rFont val="Orsted Sans"/>
        <family val="3"/>
      </rPr>
      <t xml:space="preserve">100% PTC qualification yielded $24/MWh tax credit in 2018 and is adjusted yearly with inflation
</t>
    </r>
  </si>
  <si>
    <r>
      <rPr>
        <vertAlign val="superscript"/>
        <sz val="7"/>
        <color theme="3"/>
        <rFont val="Orsted Sans"/>
        <family val="3"/>
      </rPr>
      <t>4</t>
    </r>
    <r>
      <rPr>
        <sz val="7"/>
        <color theme="3"/>
        <rFont val="Orsted Sans"/>
        <family val="3"/>
      </rPr>
      <t xml:space="preserve"> Capaity in MWac. Excluding storage (40 MWac)</t>
    </r>
  </si>
  <si>
    <r>
      <rPr>
        <vertAlign val="superscript"/>
        <sz val="7"/>
        <color theme="3"/>
        <rFont val="Orsted Sans"/>
        <family val="3"/>
      </rPr>
      <t>5</t>
    </r>
    <r>
      <rPr>
        <sz val="7"/>
        <color theme="3"/>
        <rFont val="Orsted Sans"/>
        <family val="3"/>
      </rPr>
      <t xml:space="preserve"> Divested in June 2020</t>
    </r>
  </si>
  <si>
    <t>Type</t>
  </si>
  <si>
    <t>Ørsted
ownership share
%</t>
  </si>
  <si>
    <t>Fuel Type</t>
  </si>
  <si>
    <r>
      <t>Biomass
conversion</t>
    </r>
    <r>
      <rPr>
        <vertAlign val="superscript"/>
        <sz val="7"/>
        <color rgb="FF3B4956"/>
        <rFont val="Orsted Sans"/>
        <family val="3"/>
      </rPr>
      <t>1</t>
    </r>
  </si>
  <si>
    <t>Heat generation capacity (MW(th))</t>
  </si>
  <si>
    <t>Heat generation capacity based on biomass (MW (th))</t>
  </si>
  <si>
    <t>Power generationcapacity
(MW(e))</t>
  </si>
  <si>
    <t>Start-up year (major overhaul/lifetime extension)</t>
  </si>
  <si>
    <t xml:space="preserve">    Avedøre 1</t>
  </si>
  <si>
    <t>CHP</t>
  </si>
  <si>
    <t>Pellets, coal, fuel oil</t>
  </si>
  <si>
    <t>2016</t>
  </si>
  <si>
    <t>1990</t>
  </si>
  <si>
    <t xml:space="preserve">    Avedøre 2</t>
  </si>
  <si>
    <t>Pellets, straw, gas, fuel oil</t>
  </si>
  <si>
    <t>2002</t>
  </si>
  <si>
    <t>Coal, fuel oil</t>
  </si>
  <si>
    <t>n.a.</t>
  </si>
  <si>
    <t xml:space="preserve">    Asnæs 6</t>
  </si>
  <si>
    <t>Wood chips, gas oil</t>
  </si>
  <si>
    <t xml:space="preserve">    Esbjerg 3</t>
  </si>
  <si>
    <t>1992</t>
  </si>
  <si>
    <t xml:space="preserve">    Herning</t>
  </si>
  <si>
    <t>Pellets, chips, gas</t>
  </si>
  <si>
    <t>2002 (co-firing), 2009 (conversion)</t>
  </si>
  <si>
    <t>1982 (2009)</t>
  </si>
  <si>
    <t xml:space="preserve">    Skærbæk 3</t>
  </si>
  <si>
    <t>Wood chips, gas, gas oil</t>
  </si>
  <si>
    <t>1997</t>
  </si>
  <si>
    <t xml:space="preserve">    Studstrup 3</t>
  </si>
  <si>
    <t>Pellets, straw, coal, fuel oil</t>
  </si>
  <si>
    <t>1984 (2014)</t>
  </si>
  <si>
    <t xml:space="preserve">    H.C. Ørsted</t>
  </si>
  <si>
    <t>Gas</t>
  </si>
  <si>
    <t>1985 (2006)</t>
  </si>
  <si>
    <t xml:space="preserve">    Svanemølle</t>
  </si>
  <si>
    <t>Heat</t>
  </si>
  <si>
    <t>1994 (2008)</t>
  </si>
  <si>
    <t xml:space="preserve">    Kyndbyværket, Masnedø</t>
  </si>
  <si>
    <t>Power</t>
  </si>
  <si>
    <t>Gas oil</t>
  </si>
  <si>
    <t>1974-76 (2007-08)</t>
  </si>
  <si>
    <t>Total</t>
  </si>
  <si>
    <r>
      <rPr>
        <vertAlign val="superscript"/>
        <sz val="7"/>
        <color rgb="FF3B4956"/>
        <rFont val="Orsted Sans"/>
        <family val="3"/>
      </rPr>
      <t xml:space="preserve">1 </t>
    </r>
    <r>
      <rPr>
        <sz val="7"/>
        <color rgb="FF3B4956"/>
        <rFont val="Orsted Sans"/>
        <family val="3"/>
      </rPr>
      <t>Completed or with FID decision</t>
    </r>
  </si>
  <si>
    <t>Offshore wind farms</t>
  </si>
  <si>
    <r>
      <t>Generation Ørsted share</t>
    </r>
    <r>
      <rPr>
        <sz val="7"/>
        <color rgb="FF3B4956"/>
        <rFont val="Orsted Sans"/>
        <family val="3"/>
      </rPr>
      <t>, GWh</t>
    </r>
  </si>
  <si>
    <t>FY
 2019</t>
  </si>
  <si>
    <r>
      <t>FY
 2018</t>
    </r>
    <r>
      <rPr>
        <vertAlign val="superscript"/>
        <sz val="7"/>
        <color rgb="FF3B4956"/>
        <rFont val="Orsted Sans"/>
        <family val="3"/>
      </rPr>
      <t>1</t>
    </r>
  </si>
  <si>
    <t>FY
 2017</t>
  </si>
  <si>
    <t>FY
 2016</t>
  </si>
  <si>
    <t>FY
 2015</t>
  </si>
  <si>
    <t>FY
 2014</t>
  </si>
  <si>
    <t>FY
 2013</t>
  </si>
  <si>
    <t>FY
 2012</t>
  </si>
  <si>
    <t>FY
 2011</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</si>
  <si>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</si>
  <si>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</si>
  <si>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</si>
  <si>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</si>
  <si>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</si>
  <si>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</si>
  <si>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</si>
  <si>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</si>
  <si>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</si>
  <si>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</si>
  <si>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t>Q4
 2017</t>
  </si>
  <si>
    <t>Q3
 2017</t>
  </si>
  <si>
    <t>Q2
 2017</t>
  </si>
  <si>
    <t>Q1
 2017</t>
  </si>
  <si>
    <t>Q4
 2016</t>
  </si>
  <si>
    <t>Q2
 2016</t>
  </si>
  <si>
    <t>Q1
 2016</t>
  </si>
  <si>
    <t>Q4
 2015</t>
  </si>
  <si>
    <t>Q3
 2015</t>
  </si>
  <si>
    <t>Q2
 2015</t>
  </si>
  <si>
    <t>Q1
 2015</t>
  </si>
  <si>
    <t>Q4
 2014</t>
  </si>
  <si>
    <t>Q3
 2014</t>
  </si>
  <si>
    <t>Q2
 2014</t>
  </si>
  <si>
    <t>Q1
 2014</t>
  </si>
  <si>
    <t xml:space="preserve">    Anholt</t>
  </si>
  <si>
    <t xml:space="preserve">    Horns Rev 1</t>
  </si>
  <si>
    <t xml:space="preserve">    Horns Rev 2</t>
  </si>
  <si>
    <t xml:space="preserve">    Nysted</t>
  </si>
  <si>
    <t xml:space="preserve">    Other DK farms (Avedøre Holme)</t>
  </si>
  <si>
    <r>
      <t xml:space="preserve">  </t>
    </r>
    <r>
      <rPr>
        <sz val="7"/>
        <color rgb="FF3B4956"/>
        <rFont val="Orsted Sans"/>
        <family val="3"/>
      </rPr>
      <t>Barrow (one-line consolidated in 2013 and 2014)</t>
    </r>
  </si>
  <si>
    <t xml:space="preserve">    Burbo Bank 1+2</t>
  </si>
  <si>
    <t xml:space="preserve">    Gunfleet Sands 1+2</t>
  </si>
  <si>
    <t xml:space="preserve">    Gunfleet Sand Demo</t>
  </si>
  <si>
    <t xml:space="preserve">    Lincs (pro-rata consolidated from February 2017)</t>
  </si>
  <si>
    <t xml:space="preserve">    London Array 1</t>
  </si>
  <si>
    <t xml:space="preserve">    Walney 1&amp;2</t>
  </si>
  <si>
    <t xml:space="preserve">    Walney 3&amp;4</t>
  </si>
  <si>
    <t xml:space="preserve">    West of Duddon Sands</t>
  </si>
  <si>
    <t xml:space="preserve">    Westermost Rough</t>
  </si>
  <si>
    <t xml:space="preserve">    Race Bank</t>
  </si>
  <si>
    <t xml:space="preserve">    Hornsea 1</t>
  </si>
  <si>
    <t xml:space="preserve">    Borkum Riffgrund 1</t>
  </si>
  <si>
    <t xml:space="preserve">    Borkum Riffgrund 2</t>
  </si>
  <si>
    <t xml:space="preserve">    Gode Wind 1</t>
  </si>
  <si>
    <t xml:space="preserve">    Gode Wind 2</t>
  </si>
  <si>
    <t xml:space="preserve">     Borssele 1&amp;2</t>
  </si>
  <si>
    <t>United States</t>
  </si>
  <si>
    <t xml:space="preserve">    Block Island</t>
  </si>
  <si>
    <t>Total off-shore wind generation</t>
  </si>
  <si>
    <t>Legacy</t>
  </si>
  <si>
    <r>
      <t xml:space="preserve">Total  generation, </t>
    </r>
    <r>
      <rPr>
        <sz val="7"/>
        <color rgb="FF3B4956"/>
        <rFont val="Orsted Sans"/>
        <family val="3"/>
      </rPr>
      <t>GWh</t>
    </r>
  </si>
  <si>
    <r>
      <t>Other generation</t>
    </r>
    <r>
      <rPr>
        <sz val="7"/>
        <color rgb="FF3B4956"/>
        <rFont val="Orsted Sans"/>
        <family val="3"/>
      </rPr>
      <t>, GWh</t>
    </r>
  </si>
  <si>
    <t xml:space="preserve">    Lincs one-line consolidation</t>
  </si>
  <si>
    <t xml:space="preserve">    Barrow one-line consolidation</t>
  </si>
  <si>
    <t xml:space="preserve">    Formosa 1 one-line consolidation</t>
  </si>
  <si>
    <r>
      <t xml:space="preserve">Total generation, including one-line consolidation, </t>
    </r>
    <r>
      <rPr>
        <sz val="7"/>
        <color rgb="FF3B4956"/>
        <rFont val="Orsted Sans"/>
        <family val="3"/>
      </rPr>
      <t>GWh</t>
    </r>
  </si>
  <si>
    <r>
      <t>Sales</t>
    </r>
    <r>
      <rPr>
        <sz val="7"/>
        <color rgb="FF3B4956"/>
        <rFont val="Orsted Sans"/>
        <family val="3"/>
      </rPr>
      <t>, GWh</t>
    </r>
  </si>
  <si>
    <t>Power sales</t>
  </si>
  <si>
    <t>Business drivers</t>
  </si>
  <si>
    <t>Decided (FID'ed) and installed capacity, offshore wind, GW</t>
  </si>
  <si>
    <t xml:space="preserve">Installed capacity, offshore wind, GW </t>
  </si>
  <si>
    <t xml:space="preserve">Generation capacity, offshore wind, GW </t>
  </si>
  <si>
    <t>Wind speed, m/s</t>
  </si>
  <si>
    <t>Load factor, %</t>
  </si>
  <si>
    <t>Availability, %</t>
  </si>
  <si>
    <r>
      <t xml:space="preserve">For accounting policies, please see page </t>
    </r>
    <r>
      <rPr>
        <sz val="7"/>
        <rFont val="Orsted Sans"/>
        <family val="3"/>
      </rPr>
      <t>164</t>
    </r>
    <r>
      <rPr>
        <sz val="7"/>
        <color rgb="FF3B4956"/>
        <rFont val="Orsted Sans"/>
        <family val="3"/>
      </rPr>
      <t xml:space="preserve"> in Annual report 2019</t>
    </r>
  </si>
  <si>
    <r>
      <rPr>
        <vertAlign val="superscript"/>
        <sz val="7"/>
        <color rgb="FF3B4956"/>
        <rFont val="Orsted Sans"/>
        <family val="3"/>
      </rPr>
      <t xml:space="preserve">1 </t>
    </r>
    <r>
      <rPr>
        <sz val="7"/>
        <color rgb="FF3B4956"/>
        <rFont val="Orsted Sans"/>
        <family val="3"/>
      </rPr>
      <t>Reportable segments are reorganised as of November 2019. 2018 and 2019 figures are restated.</t>
    </r>
  </si>
  <si>
    <t xml:space="preserve">Onshore wind and solar farms </t>
  </si>
  <si>
    <t>FY 
2019</t>
  </si>
  <si>
    <t>FY
 2018</t>
  </si>
  <si>
    <t>Q3
2020</t>
  </si>
  <si>
    <t>Q2 
2020</t>
  </si>
  <si>
    <t>Q1 
2020</t>
  </si>
  <si>
    <t>Q4 
2019</t>
  </si>
  <si>
    <t>Q3 
2019</t>
  </si>
  <si>
    <t>Q2
 2019</t>
  </si>
  <si>
    <t>Q1
 2019</t>
  </si>
  <si>
    <t>Q4
 2018</t>
  </si>
  <si>
    <t>United states - wind farms</t>
  </si>
  <si>
    <t>United states - solar</t>
  </si>
  <si>
    <t xml:space="preserve">     Oak</t>
  </si>
  <si>
    <r>
      <t xml:space="preserve">Total generation, </t>
    </r>
    <r>
      <rPr>
        <sz val="7"/>
        <color rgb="FF3B4956"/>
        <rFont val="Orsted Sans"/>
        <family val="3"/>
      </rPr>
      <t>GWh</t>
    </r>
  </si>
  <si>
    <r>
      <t>Business drivers</t>
    </r>
    <r>
      <rPr>
        <b/>
        <vertAlign val="superscript"/>
        <sz val="7"/>
        <color rgb="FF3B4956"/>
        <rFont val="Orsted Sans"/>
        <family val="3"/>
      </rPr>
      <t>1</t>
    </r>
  </si>
  <si>
    <t xml:space="preserve">Decided (FID'ed) and installed capacity, onshore wind and solar, GW </t>
  </si>
  <si>
    <t xml:space="preserve">Installed capacity, onshore wind and solar, GW </t>
  </si>
  <si>
    <t xml:space="preserve">Generation capacity, onshore wind and solar, GW </t>
  </si>
  <si>
    <t>Decided (FID'ed) and installed capacity, solar, MW</t>
  </si>
  <si>
    <t xml:space="preserve">Installed capacity, solar, MW </t>
  </si>
  <si>
    <t xml:space="preserve">Generation capacity, solar, MW </t>
  </si>
  <si>
    <r>
      <t xml:space="preserve">0 </t>
    </r>
    <r>
      <rPr>
        <vertAlign val="superscript"/>
        <sz val="7"/>
        <color rgb="FF3B4956"/>
        <rFont val="Orsted Sans"/>
        <family val="3"/>
      </rPr>
      <t>1</t>
    </r>
  </si>
  <si>
    <r>
      <rPr>
        <vertAlign val="superscript"/>
        <sz val="7"/>
        <color rgb="FF3B4956"/>
        <rFont val="Orsted Sans"/>
        <family val="3"/>
      </rPr>
      <t>1</t>
    </r>
    <r>
      <rPr>
        <sz val="7"/>
        <color rgb="FF3B4956"/>
        <rFont val="Orsted Sans"/>
        <family val="3"/>
      </rPr>
      <t xml:space="preserve"> Oak solar divested in June 2020</t>
    </r>
  </si>
  <si>
    <t>Markets &amp; Bioenergy</t>
  </si>
  <si>
    <r>
      <t>FY 
2018</t>
    </r>
    <r>
      <rPr>
        <vertAlign val="superscript"/>
        <sz val="7"/>
        <color rgb="FF3B4956"/>
        <rFont val="Orsted Sans"/>
        <family val="3"/>
      </rPr>
      <t>1</t>
    </r>
  </si>
  <si>
    <r>
      <t>Q3 
2019</t>
    </r>
    <r>
      <rPr>
        <vertAlign val="superscript"/>
        <sz val="7"/>
        <color rgb="FF3B4956"/>
        <rFont val="Orsted Sans"/>
        <family val="3"/>
      </rPr>
      <t>1</t>
    </r>
  </si>
  <si>
    <r>
      <t>Q2 
2019</t>
    </r>
    <r>
      <rPr>
        <vertAlign val="superscript"/>
        <sz val="7"/>
        <color rgb="FF3B4956"/>
        <rFont val="Orsted Sans"/>
        <family val="3"/>
      </rPr>
      <t>1</t>
    </r>
  </si>
  <si>
    <r>
      <t>Q1 
2019</t>
    </r>
    <r>
      <rPr>
        <vertAlign val="superscript"/>
        <sz val="7"/>
        <color rgb="FF3B4956"/>
        <rFont val="Orsted Sans"/>
        <family val="3"/>
      </rPr>
      <t>1</t>
    </r>
  </si>
  <si>
    <r>
      <t>Q4 
2018</t>
    </r>
    <r>
      <rPr>
        <vertAlign val="superscript"/>
        <sz val="7"/>
        <color rgb="FF3B4956"/>
        <rFont val="Orsted Sans"/>
        <family val="3"/>
      </rPr>
      <t>1</t>
    </r>
  </si>
  <si>
    <r>
      <t>Q3 
2018</t>
    </r>
    <r>
      <rPr>
        <vertAlign val="superscript"/>
        <sz val="7"/>
        <color rgb="FF3B4956"/>
        <rFont val="Orsted Sans"/>
        <family val="3"/>
      </rPr>
      <t>1</t>
    </r>
  </si>
  <si>
    <r>
      <t>Q2 
2018</t>
    </r>
    <r>
      <rPr>
        <vertAlign val="superscript"/>
        <sz val="7"/>
        <color rgb="FF3B4956"/>
        <rFont val="Orsted Sans"/>
        <family val="3"/>
      </rPr>
      <t>1</t>
    </r>
  </si>
  <si>
    <r>
      <t>Q1 
2018</t>
    </r>
    <r>
      <rPr>
        <vertAlign val="superscript"/>
        <sz val="7"/>
        <color rgb="FF3B4956"/>
        <rFont val="Orsted Sans"/>
        <family val="3"/>
      </rPr>
      <t>1</t>
    </r>
  </si>
  <si>
    <r>
      <rPr>
        <b/>
        <sz val="7"/>
        <color rgb="FF3B4956"/>
        <rFont val="Orsted Sans"/>
        <family val="3"/>
      </rPr>
      <t>Power and heat generation</t>
    </r>
    <r>
      <rPr>
        <sz val="7"/>
        <color rgb="FF3B4956"/>
        <rFont val="Orsted Sans"/>
        <family val="3"/>
      </rPr>
      <t>, GWh</t>
    </r>
  </si>
  <si>
    <t>Heat generation</t>
  </si>
  <si>
    <t>Power generation</t>
  </si>
  <si>
    <t>Distribution and sales, GWh</t>
  </si>
  <si>
    <t>Power distribution</t>
  </si>
  <si>
    <t>Gas distribution</t>
  </si>
  <si>
    <t>Gas sales</t>
  </si>
  <si>
    <t>Degree days, number</t>
  </si>
  <si>
    <r>
      <t xml:space="preserve">For accounting policies, please see page </t>
    </r>
    <r>
      <rPr>
        <sz val="7"/>
        <rFont val="Orsted Sans"/>
        <family val="3"/>
      </rPr>
      <t>164</t>
    </r>
    <r>
      <rPr>
        <sz val="7"/>
        <color rgb="FF3B4956"/>
        <rFont val="Orsted Sans"/>
        <family val="3"/>
      </rPr>
      <t xml:space="preserve"> in annual report 2019</t>
    </r>
  </si>
  <si>
    <t>Consolidated financial highlights (continuing operations)</t>
  </si>
  <si>
    <t>FY
2019</t>
  </si>
  <si>
    <r>
      <t>FY
2018</t>
    </r>
    <r>
      <rPr>
        <vertAlign val="superscript"/>
        <sz val="7"/>
        <color rgb="FF3B4956"/>
        <rFont val="Orsted Sans"/>
        <family val="3"/>
      </rPr>
      <t>2</t>
    </r>
  </si>
  <si>
    <t>FY
2017</t>
  </si>
  <si>
    <t>FY
2016</t>
  </si>
  <si>
    <t>FY
2015</t>
  </si>
  <si>
    <t>FY
2014</t>
  </si>
  <si>
    <t>FY
2013</t>
  </si>
  <si>
    <t>Q2
2020</t>
  </si>
  <si>
    <t>Q1
2020</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</si>
  <si>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</si>
  <si>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</si>
  <si>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</si>
  <si>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</si>
  <si>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</si>
  <si>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</si>
  <si>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</si>
  <si>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</si>
  <si>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Q4
2017</t>
  </si>
  <si>
    <t>Q3
2017</t>
  </si>
  <si>
    <t>Q2
2017</t>
  </si>
  <si>
    <t>Q1
2017</t>
  </si>
  <si>
    <t>Q4
2016</t>
  </si>
  <si>
    <t>Q3
2016</t>
  </si>
  <si>
    <t>Q2
2016</t>
  </si>
  <si>
    <t>Q1
2016</t>
  </si>
  <si>
    <t>Q4
2015</t>
  </si>
  <si>
    <t>Q3
2015</t>
  </si>
  <si>
    <t>Q2
2015</t>
  </si>
  <si>
    <t>Q1
2015</t>
  </si>
  <si>
    <t>Offshore</t>
  </si>
  <si>
    <t>Installed capacity, offshore wind, GW</t>
  </si>
  <si>
    <t>Generation capacity, offshore wind, GW</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</si>
  <si>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</si>
  <si>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</si>
  <si>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</si>
  <si>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</si>
  <si>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r>
      <t>Power sales</t>
    </r>
    <r>
      <rPr>
        <vertAlign val="superscript"/>
        <sz val="7"/>
        <color rgb="FF3B4956"/>
        <rFont val="Orsted Sans"/>
        <family val="3"/>
      </rPr>
      <t>7</t>
    </r>
    <r>
      <rPr>
        <sz val="7"/>
        <color rgb="FF3B4956"/>
        <rFont val="Orsted Sans"/>
        <family val="3"/>
      </rPr>
      <t>, TWh</t>
    </r>
  </si>
  <si>
    <t>Onshore</t>
  </si>
  <si>
    <t>Decided (FID'ed) and installed capacity, wind and solar, GW</t>
  </si>
  <si>
    <t>Installed capacity, wind and solar, GW</t>
  </si>
  <si>
    <t>Generation capacity, wind and solar, GW</t>
  </si>
  <si>
    <r>
      <t>Load factor</t>
    </r>
    <r>
      <rPr>
        <vertAlign val="superscript"/>
        <sz val="7"/>
        <color rgb="FF3B4956"/>
        <rFont val="Orsted Sans"/>
        <family val="3"/>
      </rPr>
      <t>1</t>
    </r>
    <r>
      <rPr>
        <sz val="7"/>
        <color rgb="FF3B4956"/>
        <rFont val="Orsted Sans"/>
        <family val="3"/>
      </rPr>
      <t>, wind, %</t>
    </r>
  </si>
  <si>
    <r>
      <t>Availability</t>
    </r>
    <r>
      <rPr>
        <vertAlign val="superscript"/>
        <sz val="7"/>
        <color rgb="FF3B4956"/>
        <rFont val="Orsted Sans"/>
        <family val="3"/>
      </rPr>
      <t>2</t>
    </r>
    <r>
      <rPr>
        <sz val="7"/>
        <color rgb="FF3B4956"/>
        <rFont val="Orsted Sans"/>
        <family val="3"/>
      </rPr>
      <t>, wind, %</t>
    </r>
  </si>
  <si>
    <t>Power generation, wind and solar TWh</t>
  </si>
  <si>
    <t>Heat generation,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</si>
  <si>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</si>
  <si>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</si>
  <si>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</si>
  <si>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</si>
  <si>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r>
      <t>Regulatory asset base (power)</t>
    </r>
    <r>
      <rPr>
        <vertAlign val="superscript"/>
        <sz val="7"/>
        <color rgb="FF3B4956"/>
        <rFont val="Orsted Sans"/>
        <family val="3"/>
      </rPr>
      <t>4</t>
    </r>
    <r>
      <rPr>
        <sz val="7"/>
        <color rgb="FF3B4956"/>
        <rFont val="Orsted Sans"/>
        <family val="3"/>
      </rPr>
      <t>, DKKm</t>
    </r>
  </si>
  <si>
    <t>Eliminations</t>
  </si>
  <si>
    <r>
      <t>Power sales</t>
    </r>
    <r>
      <rPr>
        <vertAlign val="superscript"/>
        <sz val="7"/>
        <color rgb="FF3B4956"/>
        <rFont val="Orsted Sans"/>
        <family val="3"/>
      </rPr>
      <t>6,7</t>
    </r>
    <r>
      <rPr>
        <sz val="7"/>
        <color rgb="FF3B4956"/>
        <rFont val="Orsted Sans"/>
        <family val="3"/>
      </rPr>
      <t>, TWh</t>
    </r>
  </si>
  <si>
    <t>Bioenergy</t>
  </si>
  <si>
    <t>Customers solutions</t>
  </si>
  <si>
    <t>Power sales, TWh</t>
  </si>
  <si>
    <t>Oil &amp; Gas</t>
  </si>
  <si>
    <t>Oil and gas production, million BOE</t>
  </si>
  <si>
    <t>EBITDA</t>
  </si>
  <si>
    <t>Free Cash Flow</t>
  </si>
  <si>
    <t>Capital employed</t>
  </si>
  <si>
    <t>Social &amp; Environmental</t>
  </si>
  <si>
    <t>Employees (FTE), number</t>
  </si>
  <si>
    <r>
      <t>Lost time injury frequency (LTIF)</t>
    </r>
    <r>
      <rPr>
        <vertAlign val="superscript"/>
        <sz val="7"/>
        <color rgb="FF3B4956"/>
        <rFont val="Orsted Sans"/>
        <family val="3"/>
      </rPr>
      <t>8</t>
    </r>
    <r>
      <rPr>
        <sz val="7"/>
        <color rgb="FF3B4956"/>
        <rFont val="Orsted Sans"/>
        <family val="3"/>
      </rPr>
      <t>, per 1 million hours worked</t>
    </r>
  </si>
  <si>
    <t>1,,5</t>
  </si>
  <si>
    <r>
      <t>Total recordable injury rate (TRIR)</t>
    </r>
    <r>
      <rPr>
        <vertAlign val="superscript"/>
        <sz val="7"/>
        <color rgb="FF3B4956"/>
        <rFont val="Orsted Sans"/>
        <family val="3"/>
      </rPr>
      <t>8</t>
    </r>
    <r>
      <rPr>
        <sz val="7"/>
        <color rgb="FF3B4956"/>
        <rFont val="Orsted Sans"/>
        <family val="3"/>
      </rPr>
      <t>, per 1 million houers worked</t>
    </r>
  </si>
  <si>
    <t>Fatalities, number</t>
  </si>
  <si>
    <t>0</t>
  </si>
  <si>
    <t>Green share of energy generation, %</t>
  </si>
  <si>
    <t>Greenhouse gas intensity, g CO2e/kWh</t>
  </si>
  <si>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weigthing is based on our generation capacity.
6 Eliminations is equal to the internal sale from Offshore to Markets &amp; Bioenergy. The Ørsted power sales is the sum of Offshore, Markets &amp; Bioenergy and elimations.
7 Power sales volumes have been reduced compared to previously announced volumes as we eliminated for internally sourced power generation volumes in Germany and the UK due to the new presentation of power sales volumes in Offshore 
812 months rolling</t>
  </si>
  <si>
    <t>Willow Springs  (100 x GE-2.5)</t>
  </si>
  <si>
    <t>Amazon (110 x GE-2.3)</t>
  </si>
  <si>
    <t>Tahoka (120 x GE-2.5)</t>
  </si>
  <si>
    <t>Lockett (75 x GE-2.45)</t>
  </si>
  <si>
    <t>Sage Draw (120 x GE-2.82)</t>
  </si>
  <si>
    <t>Plum Creek (82 x GE-2.8)</t>
  </si>
  <si>
    <t>Willow Creek (5 x GE-2.3, 33 x GE-2.78)</t>
  </si>
  <si>
    <t xml:space="preserve">    Willow springs</t>
  </si>
  <si>
    <t xml:space="preserve">    Amazon</t>
  </si>
  <si>
    <t xml:space="preserve">    Tahoka</t>
  </si>
  <si>
    <t xml:space="preserve">    Lockett</t>
  </si>
  <si>
    <t xml:space="preserve">    Sage draw</t>
  </si>
  <si>
    <t xml:space="preserve">    Plum creek</t>
  </si>
  <si>
    <t>Willow creek</t>
  </si>
  <si>
    <t>Q4
2020</t>
  </si>
  <si>
    <t>FY
2020</t>
  </si>
  <si>
    <t>FY 
2020</t>
  </si>
  <si>
    <t>Q4
 2020</t>
  </si>
  <si>
    <t>FY
 2020</t>
  </si>
  <si>
    <r>
      <t>OFFSHORE WIND FARMS</t>
    </r>
    <r>
      <rPr>
        <b/>
        <vertAlign val="superscript"/>
        <sz val="16"/>
        <color rgb="FF3A9CDE"/>
        <rFont val="Orsted Sans"/>
        <family val="3"/>
      </rPr>
      <t xml:space="preserve">1 </t>
    </r>
    <r>
      <rPr>
        <b/>
        <sz val="16"/>
        <color rgb="FF3A9CDE"/>
        <rFont val="Orsted Sans"/>
        <family val="3"/>
      </rPr>
      <t>- Asset Book updated as of 31 December 2020</t>
    </r>
  </si>
  <si>
    <r>
      <t>HEAT AND POWER PLANTS</t>
    </r>
    <r>
      <rPr>
        <b/>
        <vertAlign val="superscript"/>
        <sz val="16"/>
        <color rgb="FF3A9CDE"/>
        <rFont val="Orsted Sans"/>
        <family val="3"/>
      </rPr>
      <t xml:space="preserve"> </t>
    </r>
    <r>
      <rPr>
        <b/>
        <sz val="16"/>
        <color rgb="FF3A9CDE"/>
        <rFont val="Orsted Sans"/>
        <family val="3"/>
      </rPr>
      <t>- Asset Book updated as of 31 December 2020</t>
    </r>
  </si>
  <si>
    <t>Biogas</t>
  </si>
  <si>
    <t xml:space="preserve">    Renescience Northwich</t>
  </si>
  <si>
    <r>
      <t>ONSHORE WIND and SOLAR FARMS</t>
    </r>
    <r>
      <rPr>
        <b/>
        <vertAlign val="superscript"/>
        <sz val="16"/>
        <color rgb="FF3A9CDE"/>
        <rFont val="Orsted Sans"/>
        <family val="3"/>
      </rPr>
      <t xml:space="preserve">1 </t>
    </r>
    <r>
      <rPr>
        <b/>
        <sz val="16"/>
        <color rgb="FF3A9CDE"/>
        <rFont val="Orsted Sans"/>
        <family val="3"/>
      </rPr>
      <t>- Asset Book updated as of 31 December 2020</t>
    </r>
  </si>
  <si>
    <t>Old 300</t>
  </si>
  <si>
    <t>Haystack</t>
  </si>
  <si>
    <t>Q3
 2020</t>
  </si>
  <si>
    <t xml:space="preserve">Western trail </t>
  </si>
  <si>
    <t>Muscle Shoals</t>
  </si>
  <si>
    <r>
      <rPr>
        <vertAlign val="superscript"/>
        <sz val="7"/>
        <color theme="3"/>
        <rFont val="Orsted Sans"/>
        <family val="3"/>
      </rPr>
      <t>2</t>
    </r>
    <r>
      <rPr>
        <sz val="7"/>
        <color theme="3"/>
        <rFont val="Orsted Sans"/>
        <family val="3"/>
      </rPr>
      <t xml:space="preserve"> By 31 December 2020</t>
    </r>
  </si>
  <si>
    <r>
      <t xml:space="preserve">10 TWh </t>
    </r>
    <r>
      <rPr>
        <vertAlign val="superscript"/>
        <sz val="7"/>
        <color rgb="FF3B4956"/>
        <rFont val="Orsted Sans"/>
        <family val="3"/>
      </rPr>
      <t>2</t>
    </r>
  </si>
  <si>
    <t>Expired 2020, market price</t>
  </si>
  <si>
    <t>Expired 2016, market price</t>
  </si>
  <si>
    <r>
      <t>20 TWh (13.8 TWh produced)</t>
    </r>
    <r>
      <rPr>
        <vertAlign val="superscript"/>
        <sz val="7"/>
        <color rgb="FF3B4956"/>
        <rFont val="Orsted Sans"/>
        <family val="3"/>
      </rPr>
      <t>2</t>
    </r>
  </si>
  <si>
    <t>AIP, Industriens Pension, Lærerenes Pension,  Lægernes Pensionskasse</t>
  </si>
  <si>
    <t xml:space="preserve">CDPQ &amp; Cathay Private Equity </t>
  </si>
  <si>
    <r>
      <rPr>
        <vertAlign val="superscript"/>
        <sz val="7"/>
        <color theme="3"/>
        <rFont val="Orsted Sans"/>
        <family val="3"/>
      </rPr>
      <t xml:space="preserve">10 </t>
    </r>
    <r>
      <rPr>
        <sz val="7"/>
        <color theme="3"/>
        <rFont val="Orsted Sans"/>
        <family val="3"/>
      </rPr>
      <t>The 15 year subsidy is based on a "banking system", potentially allowing for subsidy to run into year 16.</t>
    </r>
  </si>
  <si>
    <r>
      <t xml:space="preserve">14 </t>
    </r>
    <r>
      <rPr>
        <sz val="7"/>
        <color theme="3"/>
        <rFont val="Orsted Sans Office"/>
      </rPr>
      <t xml:space="preserve"> On 28 Dec. 2020, Ørsted agreed to sell 50% of the 605MW Greater Changhua 1 offshore wind farm to CDPQ and Cathay Private Equity. The transaction is still subject to regulatory approval from the Taiwanese authorities</t>
    </r>
  </si>
  <si>
    <r>
      <t xml:space="preserve">2020 </t>
    </r>
    <r>
      <rPr>
        <vertAlign val="superscript"/>
        <sz val="7"/>
        <color rgb="FF3B4956"/>
        <rFont val="Orsted Sans"/>
        <family val="3"/>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</si>
</sst>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
    <numFmt numFmtId="165" formatCode="_ * #,##0.00_ ;_ * \-#,##0.00_ ;_ * &quot;-&quot;??_ ;_ @_ "/>
    <numFmt numFmtId="166" formatCode="0.0"/>
    <numFmt numFmtId="167" formatCode="#,###.0;\(#,###.0\);\-"/>
    <numFmt numFmtId="168" formatCode="#,##0.0;\(#,##0.0\);\-"/>
    <numFmt numFmtId="169" formatCode="#,##0.0"/>
    <numFmt numFmtId="170" formatCode="#,##0;\(#,##0\)"/>
    <numFmt numFmtId="171" formatCode="#,##0;\(#,##0.\)"/>
    <numFmt numFmtId="172" formatCode="_ * #,##0.0_ ;_ * \-#,##0.0_ ;_ * &quot;-&quot;??_ ;_ @_ "/>
    <numFmt numFmtId="173" formatCode="[$-F800]dddd\,\ mmmm\ dd\,\ yyyy"/>
    <numFmt numFmtId="174" formatCode="0.0%"/>
    <numFmt numFmtId="175" formatCode="#,##0.0;\-#,##0.0"/>
    <numFmt numFmtId="176" formatCode="#,##0.00000"/>
    <numFmt numFmtId="177" formatCode="0.000%"/>
    <numFmt numFmtId="178" formatCode="_(* #,##0.00_);_(* \(#,##0.00\);_(* &quot;-&quot;??_);_(@_)"/>
    <numFmt numFmtId="179" formatCode="0%;\(0%\)"/>
    <numFmt numFmtId="180" formatCode="0.0%;\(0.0%\)"/>
    <numFmt numFmtId="181" formatCode="#,##0.000"/>
    <numFmt numFmtId="182" formatCode="#,##0.0000"/>
  </numFmts>
  <fonts count="44">
    <font>
      <sz val="10"/>
      <color theme="1"/>
      <name val="Arial"/>
      <family val="2"/>
    </font>
    <font>
      <sz val="10"/>
      <color theme="1"/>
      <name val="Arial"/>
      <family val="2"/>
    </font>
    <font>
      <sz val="7"/>
      <color rgb="FF12496F"/>
      <name val="Orsted Sans"/>
      <family val="3"/>
    </font>
    <font>
      <sz val="10"/>
      <color rgb="FF12496F"/>
      <name val="Orsted Sans"/>
      <family val="3"/>
    </font>
    <font>
      <b/>
      <sz val="16"/>
      <color rgb="FF3A9CDE"/>
      <name val="Orsted Sans"/>
      <family val="3"/>
    </font>
    <font>
      <b/>
      <sz val="7"/>
      <color rgb="FF12496F"/>
      <name val="Orsted Sans"/>
      <family val="3"/>
    </font>
    <font>
      <sz val="10"/>
      <name val="MS Sans Serif"/>
      <family val="2"/>
    </font>
    <font>
      <b/>
      <sz val="7"/>
      <color rgb="FF3B4956"/>
      <name val="Orsted Sans"/>
      <family val="3"/>
    </font>
    <font>
      <sz val="10"/>
      <color rgb="FF3B4956"/>
      <name val="Orsted Sans"/>
      <family val="3"/>
    </font>
    <font>
      <sz val="7"/>
      <color rgb="FF3B4956"/>
      <name val="Orsted Sans"/>
      <family val="3"/>
    </font>
    <font>
      <b/>
      <sz val="10"/>
      <color rgb="FF3B4956"/>
      <name val="Orsted Sans"/>
      <family val="3"/>
    </font>
    <font>
      <b/>
      <sz val="10"/>
      <color rgb="FF12496F"/>
      <name val="Orsted Sans"/>
      <family val="3"/>
    </font>
    <font>
      <b/>
      <vertAlign val="superscript"/>
      <sz val="7"/>
      <color rgb="FF3B4956"/>
      <name val="Orsted Sans"/>
      <family val="3"/>
    </font>
    <font>
      <sz val="7"/>
      <name val="Orsted Sans"/>
      <family val="3"/>
    </font>
    <font>
      <sz val="7"/>
      <color rgb="FFFF0000"/>
      <name val="Orsted Sans"/>
      <family val="3"/>
    </font>
    <font>
      <vertAlign val="superscript"/>
      <sz val="7"/>
      <color rgb="FF3B4956"/>
      <name val="Orsted Sans"/>
      <family val="3"/>
    </font>
    <font>
      <b/>
      <sz val="7"/>
      <color rgb="FF3A9CDE"/>
      <name val="Orsted Sans"/>
      <family val="3"/>
    </font>
    <font>
      <b/>
      <sz val="7"/>
      <name val="Orsted Sans"/>
      <family val="3"/>
    </font>
    <font>
      <sz val="10"/>
      <color theme="1"/>
      <name val="Orsted Sans"/>
      <family val="3"/>
    </font>
    <font>
      <b/>
      <sz val="6.5"/>
      <color rgb="FF12496F"/>
      <name val="Orsted Sans"/>
      <family val="3"/>
    </font>
    <font>
      <sz val="6.5"/>
      <color rgb="FF12496F"/>
      <name val="Orsted Sans"/>
      <family val="3"/>
    </font>
    <font>
      <b/>
      <vertAlign val="superscript"/>
      <sz val="16"/>
      <color rgb="FF3A9CDE"/>
      <name val="Orsted Sans"/>
      <family val="3"/>
    </font>
    <font>
      <b/>
      <sz val="16"/>
      <color rgb="FF12496F"/>
      <name val="Orsted Sans"/>
      <family val="3"/>
    </font>
    <font>
      <vertAlign val="superscript"/>
      <sz val="7"/>
      <color rgb="FF12496F"/>
      <name val="Orsted Sans"/>
      <family val="3"/>
    </font>
    <font>
      <vertAlign val="superscript"/>
      <sz val="7"/>
      <name val="Orsted Sans Office"/>
    </font>
    <font>
      <sz val="7"/>
      <name val="Orsted Sans Office"/>
    </font>
    <font>
      <sz val="8"/>
      <color rgb="FF12496F"/>
      <name val="Orsted Sans"/>
      <family val="3"/>
    </font>
    <font>
      <sz val="8"/>
      <color rgb="FF3B4956"/>
      <name val="Orsted Sans"/>
      <family val="3"/>
    </font>
    <font>
      <vertAlign val="superscript"/>
      <sz val="7"/>
      <name val="Orsted Sans"/>
      <family val="3"/>
    </font>
    <font>
      <sz val="8"/>
      <name val="Felbridge DONG Energy Light"/>
      <family val="1"/>
    </font>
    <font>
      <b/>
      <sz val="7"/>
      <name val="Orsted Sans Office"/>
    </font>
    <font>
      <b/>
      <sz val="9"/>
      <color rgb="FF3B4956"/>
      <name val="Orsted Sans"/>
      <family val="3"/>
    </font>
    <font>
      <b/>
      <i/>
      <sz val="10"/>
      <color rgb="FF12496F"/>
      <name val="Orsted Sans"/>
      <family val="3"/>
    </font>
    <font>
      <u/>
      <sz val="10"/>
      <color theme="10"/>
      <name val="Arial"/>
      <family val="2"/>
    </font>
    <font>
      <sz val="8"/>
      <name val="Arial"/>
      <family val="2"/>
    </font>
    <font>
      <sz val="10"/>
      <name val="Times New Roman"/>
      <family val="1"/>
    </font>
    <font>
      <b/>
      <sz val="12"/>
      <color rgb="FF3A9CDE"/>
      <name val="Orsted Sans"/>
      <family val="3"/>
    </font>
    <font>
      <sz val="18"/>
      <color theme="1"/>
      <name val="Orsted Sans"/>
      <family val="3"/>
    </font>
    <font>
      <sz val="18"/>
      <color theme="0"/>
      <name val="Orsted Sans"/>
      <family val="3"/>
    </font>
    <font>
      <b/>
      <sz val="16"/>
      <color theme="1"/>
      <name val="Orsted Sans"/>
      <family val="3"/>
    </font>
    <font>
      <sz val="7"/>
      <color theme="3"/>
      <name val="Orsted Sans"/>
      <family val="3"/>
    </font>
    <font>
      <vertAlign val="superscript"/>
      <sz val="7"/>
      <color theme="3"/>
      <name val="Orsted Sans"/>
      <family val="3"/>
    </font>
    <font>
      <vertAlign val="superscript"/>
      <sz val="7"/>
      <color theme="3"/>
      <name val="Orsted Sans Office"/>
    </font>
    <font>
      <sz val="7"/>
      <color theme="3"/>
      <name val="Orsted Sans Office"/>
    </font>
  </fonts>
  <fills count="9">
    <fill>
      <patternFill patternType="none"/>
    </fill>
    <fill>
      <patternFill patternType="gray125"/>
    </fill>
    <fill>
      <patternFill patternType="solid">
        <fgColor theme="0"/>
        <bgColor indexed="64"/>
      </patternFill>
    </fill>
    <fill>
      <patternFill patternType="solid">
        <fgColor rgb="FFECE8E4"/>
        <bgColor indexed="64"/>
      </patternFill>
    </fill>
    <fill>
      <patternFill patternType="solid">
        <fgColor rgb="FFEEEBE8"/>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theme="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style="thin">
        <color rgb="FF3A9CDE"/>
      </top>
      <bottom/>
      <diagonal/>
    </border>
    <border>
      <left/>
      <right/>
      <top/>
      <bottom style="thin">
        <color rgb="FFB1B3B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165" fontId="1" fillId="0" borderId="0" applyFont="0" applyFill="0" applyBorder="0" applyAlignment="0" applyProtection="0"/>
    <xf numFmtId="9" fontId="1" fillId="0" borderId="0" applyFont="0" applyFill="0" applyBorder="0" applyAlignment="0" applyProtection="0"/>
    <xf numFmtId="0" fontId="6" fillId="0" borderId="0"/>
    <xf numFmtId="170" fontId="29" fillId="0" borderId="4">
      <alignment horizontal="right" wrapText="1"/>
    </xf>
    <xf numFmtId="171" fontId="29" fillId="0" borderId="4">
      <alignment horizontal="left" wrapText="1"/>
    </xf>
    <xf numFmtId="165" fontId="1" fillId="0" borderId="0" applyFont="0" applyFill="0" applyBorder="0" applyAlignment="0" applyProtection="0"/>
    <xf numFmtId="0" fontId="33" fillId="0" borderId="0" applyNumberFormat="0" applyFill="0" applyBorder="0" applyAlignment="0" applyProtection="0"/>
    <xf numFmtId="0" fontId="35" fillId="0" borderId="0"/>
    <xf numFmtId="178" fontId="35" fillId="0" borderId="0" applyFont="0" applyFill="0" applyBorder="0" applyAlignment="0" applyProtection="0"/>
    <xf numFmtId="9" fontId="35" fillId="0" borderId="0" applyFont="0" applyFill="0" applyBorder="0" applyAlignment="0" applyProtection="0"/>
  </cellStyleXfs>
  <cellXfs count="40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2" borderId="1" xfId="3" applyFont="1" applyFill="1" applyBorder="1" applyProtection="1">
      <protection locked="0"/>
    </xf>
    <xf numFmtId="0" fontId="8" fillId="0" borderId="0" xfId="0" applyFont="1"/>
    <xf numFmtId="0" fontId="7" fillId="0" borderId="0" xfId="0" applyFont="1"/>
    <xf numFmtId="0" fontId="7" fillId="3" borderId="0" xfId="0" applyFont="1" applyFill="1"/>
    <xf numFmtId="0" fontId="9" fillId="0" borderId="0" xfId="0" applyFont="1"/>
    <xf numFmtId="164" fontId="9" fillId="3" borderId="0" xfId="0" applyNumberFormat="1" applyFont="1" applyFill="1"/>
    <xf numFmtId="164" fontId="9" fillId="0" borderId="0" xfId="0" applyNumberFormat="1" applyFont="1" applyAlignment="1">
      <alignment horizontal="right"/>
    </xf>
    <xf numFmtId="164" fontId="9" fillId="0" borderId="0" xfId="0" applyNumberFormat="1" applyFont="1"/>
    <xf numFmtId="0" fontId="8" fillId="2" borderId="0" xfId="0" applyFont="1" applyFill="1"/>
    <xf numFmtId="0" fontId="3" fillId="2" borderId="0" xfId="0" applyFont="1" applyFill="1"/>
    <xf numFmtId="0" fontId="7" fillId="0" borderId="1" xfId="0" applyFont="1" applyBorder="1"/>
    <xf numFmtId="164" fontId="7" fillId="4" borderId="1" xfId="1" applyNumberFormat="1" applyFont="1" applyFill="1" applyBorder="1" applyAlignment="1">
      <alignment horizontal="right"/>
    </xf>
    <xf numFmtId="164" fontId="7" fillId="3" borderId="1" xfId="0" applyNumberFormat="1" applyFont="1" applyFill="1" applyBorder="1"/>
    <xf numFmtId="164" fontId="7" fillId="0" borderId="1" xfId="1" applyNumberFormat="1" applyFont="1" applyBorder="1" applyAlignment="1">
      <alignment horizontal="right"/>
    </xf>
    <xf numFmtId="164" fontId="7" fillId="0" borderId="1" xfId="0" applyNumberFormat="1" applyFont="1" applyBorder="1"/>
    <xf numFmtId="164" fontId="7" fillId="0" borderId="1" xfId="1" applyNumberFormat="1" applyFont="1" applyBorder="1"/>
    <xf numFmtId="0" fontId="10" fillId="0" borderId="0" xfId="0" applyFont="1"/>
    <xf numFmtId="0" fontId="11" fillId="0" borderId="0" xfId="0" applyFont="1"/>
    <xf numFmtId="164" fontId="7" fillId="3" borderId="0" xfId="0" applyNumberFormat="1" applyFont="1" applyFill="1"/>
    <xf numFmtId="164" fontId="7" fillId="0" borderId="0" xfId="0" applyNumberFormat="1" applyFont="1"/>
    <xf numFmtId="164" fontId="7" fillId="3" borderId="1" xfId="1" applyNumberFormat="1" applyFont="1" applyFill="1" applyBorder="1" applyAlignment="1">
      <alignment horizontal="right"/>
    </xf>
    <xf numFmtId="164" fontId="7" fillId="0" borderId="1" xfId="0" applyNumberFormat="1" applyFont="1" applyBorder="1" applyAlignment="1">
      <alignment horizontal="right"/>
    </xf>
    <xf numFmtId="0" fontId="7" fillId="0" borderId="2" xfId="0" applyFont="1" applyBorder="1"/>
    <xf numFmtId="164" fontId="7" fillId="4" borderId="2" xfId="1" applyNumberFormat="1" applyFont="1" applyFill="1" applyBorder="1"/>
    <xf numFmtId="164" fontId="7" fillId="0" borderId="2" xfId="1" applyNumberFormat="1" applyFont="1" applyBorder="1"/>
    <xf numFmtId="164" fontId="7" fillId="0" borderId="2" xfId="0" applyNumberFormat="1" applyFont="1" applyBorder="1"/>
    <xf numFmtId="166" fontId="9" fillId="3" borderId="0" xfId="0" applyNumberFormat="1" applyFont="1" applyFill="1"/>
    <xf numFmtId="0" fontId="9" fillId="3" borderId="0" xfId="0" applyFont="1" applyFill="1"/>
    <xf numFmtId="166" fontId="9" fillId="0" borderId="0" xfId="0" applyNumberFormat="1" applyFont="1"/>
    <xf numFmtId="0" fontId="9" fillId="2" borderId="0" xfId="0" applyFont="1" applyFill="1"/>
    <xf numFmtId="9" fontId="9" fillId="3" borderId="0" xfId="0" applyNumberFormat="1" applyFont="1" applyFill="1"/>
    <xf numFmtId="9" fontId="9" fillId="0" borderId="0" xfId="0" applyNumberFormat="1" applyFont="1"/>
    <xf numFmtId="0" fontId="9" fillId="0" borderId="1" xfId="0" applyFont="1" applyBorder="1"/>
    <xf numFmtId="9" fontId="9" fillId="3" borderId="1" xfId="0" applyNumberFormat="1" applyFont="1" applyFill="1" applyBorder="1"/>
    <xf numFmtId="9" fontId="9" fillId="0" borderId="1" xfId="0" applyNumberFormat="1" applyFont="1" applyBorder="1"/>
    <xf numFmtId="164" fontId="9" fillId="3" borderId="1" xfId="1" applyNumberFormat="1" applyFont="1" applyFill="1" applyBorder="1" applyAlignment="1">
      <alignment horizontal="right"/>
    </xf>
    <xf numFmtId="164" fontId="9" fillId="0" borderId="1" xfId="1" applyNumberFormat="1" applyFont="1" applyBorder="1" applyAlignment="1">
      <alignment horizontal="right"/>
    </xf>
    <xf numFmtId="0" fontId="14" fillId="0" borderId="0" xfId="0" applyFont="1"/>
    <xf numFmtId="0" fontId="9" fillId="2" borderId="1" xfId="3" applyFont="1" applyFill="1" applyBorder="1" applyAlignment="1">
      <alignment horizontal="right" wrapText="1"/>
    </xf>
    <xf numFmtId="0" fontId="9" fillId="0" borderId="1" xfId="3" applyFont="1" applyBorder="1" applyAlignment="1">
      <alignment horizontal="right" wrapText="1"/>
    </xf>
    <xf numFmtId="164" fontId="7" fillId="3" borderId="1" xfId="1" applyNumberFormat="1" applyFont="1" applyFill="1" applyBorder="1"/>
    <xf numFmtId="164" fontId="7" fillId="3" borderId="0" xfId="1" applyNumberFormat="1" applyFont="1" applyFill="1"/>
    <xf numFmtId="164" fontId="7" fillId="0" borderId="0" xfId="1" applyNumberFormat="1" applyFont="1"/>
    <xf numFmtId="164" fontId="9" fillId="3" borderId="0" xfId="1" applyNumberFormat="1" applyFont="1" applyFill="1"/>
    <xf numFmtId="164" fontId="9" fillId="0" borderId="0" xfId="1" applyNumberFormat="1" applyFont="1"/>
    <xf numFmtId="164" fontId="9" fillId="0" borderId="1" xfId="0" applyNumberFormat="1" applyFont="1" applyBorder="1"/>
    <xf numFmtId="0" fontId="9" fillId="0" borderId="3" xfId="0" applyFont="1" applyBorder="1"/>
    <xf numFmtId="164" fontId="9" fillId="0" borderId="3" xfId="0" applyNumberFormat="1" applyFont="1" applyBorder="1"/>
    <xf numFmtId="164" fontId="9" fillId="0" borderId="3" xfId="0" applyNumberFormat="1" applyFont="1" applyBorder="1" applyAlignment="1">
      <alignment horizontal="right"/>
    </xf>
    <xf numFmtId="0" fontId="7" fillId="0" borderId="1" xfId="0" applyFont="1" applyBorder="1" applyAlignment="1">
      <alignment vertical="center"/>
    </xf>
    <xf numFmtId="0" fontId="7" fillId="0" borderId="0" xfId="0" applyFont="1" applyAlignment="1">
      <alignment vertical="center"/>
    </xf>
    <xf numFmtId="164" fontId="7" fillId="3" borderId="0" xfId="1" applyNumberFormat="1" applyFont="1" applyFill="1" applyAlignment="1">
      <alignment horizontal="right"/>
    </xf>
    <xf numFmtId="164" fontId="7" fillId="0" borderId="0" xfId="1" applyNumberFormat="1" applyFont="1" applyAlignment="1">
      <alignment horizontal="right"/>
    </xf>
    <xf numFmtId="167" fontId="9" fillId="4" borderId="0" xfId="0" applyNumberFormat="1" applyFont="1" applyFill="1"/>
    <xf numFmtId="167" fontId="9" fillId="0" borderId="0" xfId="0" applyNumberFormat="1" applyFont="1"/>
    <xf numFmtId="3" fontId="9" fillId="3" borderId="0" xfId="0" applyNumberFormat="1" applyFont="1" applyFill="1"/>
    <xf numFmtId="167" fontId="7" fillId="0" borderId="1" xfId="0" applyNumberFormat="1" applyFont="1" applyBorder="1"/>
    <xf numFmtId="164" fontId="7" fillId="0" borderId="1" xfId="0" quotePrefix="1" applyNumberFormat="1" applyFont="1" applyBorder="1" applyAlignment="1">
      <alignment horizontal="right"/>
    </xf>
    <xf numFmtId="164" fontId="7" fillId="2" borderId="0" xfId="1" applyNumberFormat="1" applyFont="1" applyFill="1"/>
    <xf numFmtId="0" fontId="7" fillId="2" borderId="0" xfId="0" applyFont="1" applyFill="1"/>
    <xf numFmtId="164" fontId="9" fillId="3" borderId="1" xfId="0" applyNumberFormat="1" applyFont="1" applyFill="1" applyBorder="1"/>
    <xf numFmtId="0" fontId="9" fillId="0" borderId="2" xfId="0" applyFont="1" applyBorder="1"/>
    <xf numFmtId="166" fontId="9" fillId="2" borderId="0" xfId="0" applyNumberFormat="1" applyFont="1" applyFill="1"/>
    <xf numFmtId="0" fontId="9" fillId="2" borderId="0" xfId="3" applyFont="1" applyFill="1"/>
    <xf numFmtId="0" fontId="2" fillId="2" borderId="0" xfId="0" applyFont="1" applyFill="1"/>
    <xf numFmtId="0" fontId="4" fillId="2" borderId="0" xfId="0" applyFont="1" applyFill="1"/>
    <xf numFmtId="0" fontId="16" fillId="2" borderId="0" xfId="0" applyFont="1" applyFill="1"/>
    <xf numFmtId="0" fontId="16" fillId="0" borderId="0" xfId="0" applyFont="1"/>
    <xf numFmtId="3" fontId="9" fillId="0" borderId="0" xfId="0" applyNumberFormat="1" applyFont="1"/>
    <xf numFmtId="0" fontId="7" fillId="2" borderId="1" xfId="0" applyFont="1" applyFill="1" applyBorder="1"/>
    <xf numFmtId="3" fontId="7" fillId="3" borderId="1" xfId="0" applyNumberFormat="1" applyFont="1" applyFill="1" applyBorder="1"/>
    <xf numFmtId="3" fontId="7" fillId="0" borderId="1" xfId="0" applyNumberFormat="1" applyFont="1" applyBorder="1"/>
    <xf numFmtId="168" fontId="9" fillId="0" borderId="0" xfId="0" applyNumberFormat="1" applyFont="1"/>
    <xf numFmtId="0" fontId="9" fillId="2" borderId="1" xfId="0" applyFont="1" applyFill="1" applyBorder="1"/>
    <xf numFmtId="3" fontId="9" fillId="3" borderId="1" xfId="0" applyNumberFormat="1" applyFont="1" applyFill="1" applyBorder="1"/>
    <xf numFmtId="3" fontId="9" fillId="0" borderId="1" xfId="0" applyNumberFormat="1" applyFont="1" applyBorder="1"/>
    <xf numFmtId="0" fontId="2" fillId="0" borderId="0" xfId="0" applyFont="1" applyAlignment="1">
      <alignment horizontal="right"/>
    </xf>
    <xf numFmtId="164" fontId="2" fillId="0" borderId="0" xfId="0" applyNumberFormat="1" applyFont="1" applyAlignment="1">
      <alignment horizontal="right"/>
    </xf>
    <xf numFmtId="0" fontId="9" fillId="0" borderId="0" xfId="0" applyFont="1" applyAlignment="1">
      <alignment horizontal="right"/>
    </xf>
    <xf numFmtId="0" fontId="7" fillId="0" borderId="1" xfId="0" applyFont="1" applyBorder="1" applyAlignment="1">
      <alignment horizontal="right"/>
    </xf>
    <xf numFmtId="164" fontId="17" fillId="0" borderId="1" xfId="0" applyNumberFormat="1" applyFont="1" applyBorder="1" applyAlignment="1">
      <alignment horizontal="right"/>
    </xf>
    <xf numFmtId="0" fontId="17" fillId="0" borderId="1" xfId="0" applyFont="1" applyBorder="1" applyAlignment="1">
      <alignment horizontal="right"/>
    </xf>
    <xf numFmtId="9" fontId="7" fillId="0" borderId="1" xfId="0" applyNumberFormat="1" applyFont="1" applyBorder="1" applyAlignment="1">
      <alignment horizontal="right"/>
    </xf>
    <xf numFmtId="164" fontId="13" fillId="2" borderId="0" xfId="0" applyNumberFormat="1" applyFont="1" applyFill="1" applyAlignment="1">
      <alignment horizontal="right"/>
    </xf>
    <xf numFmtId="0" fontId="13" fillId="2" borderId="0" xfId="0" applyFont="1" applyFill="1"/>
    <xf numFmtId="0" fontId="13" fillId="2" borderId="0" xfId="0" applyFont="1" applyFill="1" applyAlignment="1">
      <alignment horizontal="right"/>
    </xf>
    <xf numFmtId="9" fontId="9" fillId="2" borderId="0" xfId="0" applyNumberFormat="1" applyFont="1" applyFill="1" applyAlignment="1">
      <alignment horizontal="right"/>
    </xf>
    <xf numFmtId="164" fontId="9" fillId="2" borderId="0" xfId="0" applyNumberFormat="1" applyFont="1" applyFill="1" applyAlignment="1">
      <alignment horizontal="right"/>
    </xf>
    <xf numFmtId="0" fontId="13" fillId="2" borderId="0" xfId="0" quotePrefix="1" applyFont="1" applyFill="1" applyAlignment="1">
      <alignment horizontal="right"/>
    </xf>
    <xf numFmtId="0" fontId="9" fillId="2" borderId="0" xfId="0" quotePrefix="1" applyFont="1" applyFill="1" applyAlignment="1">
      <alignment horizontal="right"/>
    </xf>
    <xf numFmtId="164" fontId="13" fillId="0" borderId="0" xfId="0" applyNumberFormat="1" applyFont="1" applyAlignment="1">
      <alignment horizontal="right"/>
    </xf>
    <xf numFmtId="0" fontId="9" fillId="0" borderId="1" xfId="0" applyFont="1" applyBorder="1" applyAlignment="1">
      <alignment horizontal="right" wrapText="1"/>
    </xf>
    <xf numFmtId="0" fontId="18" fillId="0" borderId="0" xfId="0" applyFont="1" applyProtection="1">
      <protection locked="0"/>
    </xf>
    <xf numFmtId="0" fontId="19" fillId="0" borderId="0" xfId="3" applyFont="1" applyAlignment="1" applyProtection="1">
      <alignment horizontal="right"/>
      <protection locked="0"/>
    </xf>
    <xf numFmtId="0" fontId="20" fillId="0" borderId="0" xfId="3" applyFont="1" applyAlignment="1" applyProtection="1">
      <alignment horizontal="right"/>
      <protection locked="0"/>
    </xf>
    <xf numFmtId="0" fontId="20" fillId="0" borderId="0" xfId="3" applyFont="1" applyProtection="1">
      <protection locked="0"/>
    </xf>
    <xf numFmtId="49" fontId="2" fillId="0" borderId="0" xfId="3" applyNumberFormat="1" applyFont="1" applyProtection="1">
      <protection locked="0"/>
    </xf>
    <xf numFmtId="0" fontId="18" fillId="0" borderId="0" xfId="0" applyFont="1"/>
    <xf numFmtId="0" fontId="20" fillId="0" borderId="0" xfId="0" applyFont="1" applyAlignment="1">
      <alignment horizontal="right"/>
    </xf>
    <xf numFmtId="0" fontId="22" fillId="0" borderId="0" xfId="0" applyFont="1"/>
    <xf numFmtId="0" fontId="18" fillId="0" borderId="0" xfId="0" applyFont="1" applyAlignment="1">
      <alignment horizontal="right"/>
    </xf>
    <xf numFmtId="0" fontId="23" fillId="2" borderId="0" xfId="0" applyFont="1" applyFill="1"/>
    <xf numFmtId="0" fontId="26" fillId="2" borderId="0" xfId="0" applyFont="1" applyFill="1"/>
    <xf numFmtId="0" fontId="27" fillId="2" borderId="0" xfId="0" applyFont="1" applyFill="1"/>
    <xf numFmtId="0" fontId="27" fillId="2" borderId="0" xfId="0" applyFont="1" applyFill="1" applyAlignment="1">
      <alignment horizontal="right"/>
    </xf>
    <xf numFmtId="0" fontId="9" fillId="2" borderId="0" xfId="0" applyFont="1" applyFill="1" applyAlignment="1">
      <alignment horizontal="left"/>
    </xf>
    <xf numFmtId="4" fontId="27" fillId="2" borderId="0" xfId="0" applyNumberFormat="1" applyFont="1" applyFill="1"/>
    <xf numFmtId="169" fontId="27" fillId="2" borderId="0" xfId="0" applyNumberFormat="1" applyFont="1" applyFill="1"/>
    <xf numFmtId="3" fontId="27" fillId="2" borderId="0" xfId="0" applyNumberFormat="1" applyFont="1" applyFill="1"/>
    <xf numFmtId="3" fontId="7" fillId="2" borderId="0" xfId="4" applyNumberFormat="1" applyFont="1" applyFill="1" applyBorder="1" applyAlignment="1">
      <alignment horizontal="right"/>
    </xf>
    <xf numFmtId="3" fontId="7" fillId="2" borderId="0" xfId="4" applyNumberFormat="1" applyFont="1" applyFill="1" applyBorder="1" applyAlignment="1">
      <alignment horizontal="right" vertical="center"/>
    </xf>
    <xf numFmtId="171" fontId="9" fillId="2" borderId="0" xfId="5" applyFont="1" applyFill="1" applyBorder="1" applyAlignment="1">
      <alignment horizontal="left"/>
    </xf>
    <xf numFmtId="3" fontId="14" fillId="0" borderId="0" xfId="4" applyNumberFormat="1" applyFont="1" applyBorder="1" applyAlignment="1">
      <alignment horizontal="right" vertical="center"/>
    </xf>
    <xf numFmtId="3" fontId="9" fillId="2" borderId="0" xfId="4" applyNumberFormat="1" applyFont="1" applyFill="1" applyBorder="1" applyAlignment="1">
      <alignment horizontal="right" vertical="center"/>
    </xf>
    <xf numFmtId="3" fontId="9" fillId="2" borderId="3" xfId="4" applyNumberFormat="1" applyFont="1" applyFill="1" applyBorder="1" applyAlignment="1">
      <alignment horizontal="right" vertical="center"/>
    </xf>
    <xf numFmtId="3" fontId="9" fillId="2" borderId="3" xfId="4" applyNumberFormat="1" applyFont="1" applyFill="1" applyBorder="1" applyAlignment="1">
      <alignment horizontal="right"/>
    </xf>
    <xf numFmtId="171" fontId="9" fillId="2" borderId="3" xfId="5" applyFont="1" applyFill="1" applyBorder="1" applyAlignment="1">
      <alignment horizontal="left"/>
    </xf>
    <xf numFmtId="3" fontId="7" fillId="0" borderId="0" xfId="4" applyNumberFormat="1" applyFont="1" applyBorder="1" applyAlignment="1">
      <alignment horizontal="right" vertical="center"/>
    </xf>
    <xf numFmtId="3" fontId="9" fillId="0" borderId="0" xfId="4" applyNumberFormat="1" applyFont="1" applyBorder="1" applyAlignment="1">
      <alignment horizontal="left" vertical="center"/>
    </xf>
    <xf numFmtId="3" fontId="9" fillId="0" borderId="2" xfId="4" applyNumberFormat="1" applyFont="1" applyBorder="1" applyAlignment="1">
      <alignment horizontal="right" vertical="center"/>
    </xf>
    <xf numFmtId="3" fontId="9" fillId="2" borderId="2" xfId="4" applyNumberFormat="1" applyFont="1" applyFill="1" applyBorder="1" applyAlignment="1">
      <alignment horizontal="right" vertical="center"/>
    </xf>
    <xf numFmtId="171" fontId="9" fillId="2" borderId="2" xfId="5" applyFont="1" applyFill="1" applyBorder="1" applyAlignment="1">
      <alignment horizontal="left"/>
    </xf>
    <xf numFmtId="172" fontId="2" fillId="2" borderId="0" xfId="6" applyNumberFormat="1" applyFont="1" applyFill="1"/>
    <xf numFmtId="3" fontId="13" fillId="0" borderId="0" xfId="4" applyNumberFormat="1" applyFont="1" applyBorder="1" applyAlignment="1">
      <alignment horizontal="left" vertical="center"/>
    </xf>
    <xf numFmtId="3" fontId="9" fillId="2" borderId="0" xfId="4" applyNumberFormat="1" applyFont="1" applyFill="1" applyBorder="1" applyAlignment="1">
      <alignment horizontal="right"/>
    </xf>
    <xf numFmtId="0" fontId="7" fillId="2" borderId="1" xfId="0" applyFont="1" applyFill="1" applyBorder="1" applyAlignment="1">
      <alignment horizontal="left" wrapText="1"/>
    </xf>
    <xf numFmtId="3" fontId="9" fillId="2" borderId="0" xfId="0" applyNumberFormat="1" applyFont="1" applyFill="1" applyAlignment="1">
      <alignment wrapText="1"/>
    </xf>
    <xf numFmtId="3" fontId="7" fillId="2" borderId="1" xfId="4" applyNumberFormat="1" applyFont="1" applyFill="1" applyBorder="1" applyAlignment="1">
      <alignment horizontal="right"/>
    </xf>
    <xf numFmtId="3" fontId="7" fillId="2" borderId="1" xfId="4" applyNumberFormat="1" applyFont="1" applyFill="1" applyBorder="1" applyAlignment="1">
      <alignment horizontal="right" vertical="center"/>
    </xf>
    <xf numFmtId="1" fontId="9" fillId="2" borderId="1" xfId="0" applyNumberFormat="1" applyFont="1" applyFill="1" applyBorder="1" applyAlignment="1">
      <alignment wrapText="1"/>
    </xf>
    <xf numFmtId="3" fontId="17" fillId="2" borderId="1" xfId="4" applyNumberFormat="1" applyFont="1" applyFill="1" applyBorder="1" applyAlignment="1">
      <alignment horizontal="right"/>
    </xf>
    <xf numFmtId="173" fontId="7" fillId="2" borderId="1" xfId="4" applyNumberFormat="1" applyFont="1" applyFill="1" applyBorder="1" applyAlignment="1">
      <alignment horizontal="right"/>
    </xf>
    <xf numFmtId="3" fontId="7" fillId="0" borderId="1" xfId="4" applyNumberFormat="1" applyFont="1" applyBorder="1" applyAlignment="1">
      <alignment horizontal="right" vertical="center"/>
    </xf>
    <xf numFmtId="3" fontId="7" fillId="2" borderId="1" xfId="4" applyNumberFormat="1" applyFont="1" applyFill="1" applyBorder="1" applyAlignment="1">
      <alignment horizontal="left" vertical="center"/>
    </xf>
    <xf numFmtId="0" fontId="9" fillId="0" borderId="0" xfId="2" applyNumberFormat="1" applyFont="1" applyAlignment="1">
      <alignment horizontal="right" vertical="center" wrapText="1"/>
    </xf>
    <xf numFmtId="0" fontId="13" fillId="0" borderId="0" xfId="2" applyNumberFormat="1" applyFont="1" applyAlignment="1">
      <alignment horizontal="right" vertical="center" wrapText="1"/>
    </xf>
    <xf numFmtId="0" fontId="25" fillId="0" borderId="0" xfId="2" applyNumberFormat="1" applyFont="1" applyAlignment="1">
      <alignment horizontal="right" vertical="center" wrapText="1"/>
    </xf>
    <xf numFmtId="3" fontId="25" fillId="0" borderId="0" xfId="4" applyNumberFormat="1" applyFont="1" applyBorder="1" applyAlignment="1">
      <alignment horizontal="right"/>
    </xf>
    <xf numFmtId="3" fontId="30" fillId="0" borderId="0" xfId="4" applyNumberFormat="1" applyFont="1" applyBorder="1" applyAlignment="1">
      <alignment horizontal="right" vertical="center"/>
    </xf>
    <xf numFmtId="3" fontId="25" fillId="0" borderId="0" xfId="4" applyNumberFormat="1" applyFont="1" applyBorder="1" applyAlignment="1">
      <alignment horizontal="right" vertical="center"/>
    </xf>
    <xf numFmtId="3" fontId="25" fillId="2" borderId="0" xfId="2" applyNumberFormat="1" applyFont="1" applyFill="1" applyAlignment="1">
      <alignment horizontal="right" vertical="center" wrapText="1"/>
    </xf>
    <xf numFmtId="0" fontId="25" fillId="2" borderId="0" xfId="0" applyFont="1" applyFill="1" applyAlignment="1">
      <alignment horizontal="left" vertical="center"/>
    </xf>
    <xf numFmtId="3" fontId="7" fillId="2" borderId="1" xfId="2" applyNumberFormat="1" applyFont="1" applyFill="1" applyBorder="1" applyAlignment="1">
      <alignment horizontal="right" vertical="center" wrapText="1"/>
    </xf>
    <xf numFmtId="3" fontId="13" fillId="2" borderId="3" xfId="2" applyNumberFormat="1" applyFont="1" applyFill="1" applyBorder="1" applyAlignment="1">
      <alignment horizontal="right" vertical="center" wrapText="1"/>
    </xf>
    <xf numFmtId="0" fontId="13" fillId="2" borderId="3" xfId="2" applyNumberFormat="1" applyFont="1" applyFill="1" applyBorder="1" applyAlignment="1">
      <alignment horizontal="right" vertical="center" wrapText="1"/>
    </xf>
    <xf numFmtId="3" fontId="9" fillId="2" borderId="3" xfId="2" applyNumberFormat="1" applyFont="1" applyFill="1" applyBorder="1" applyAlignment="1">
      <alignment horizontal="right" vertical="center" wrapText="1"/>
    </xf>
    <xf numFmtId="0" fontId="9" fillId="2" borderId="3" xfId="2" applyNumberFormat="1" applyFont="1" applyFill="1" applyBorder="1" applyAlignment="1">
      <alignment horizontal="right" vertical="center" wrapText="1"/>
    </xf>
    <xf numFmtId="174" fontId="9" fillId="2" borderId="3" xfId="2" applyNumberFormat="1" applyFont="1" applyFill="1" applyBorder="1" applyAlignment="1">
      <alignment horizontal="right" vertical="center" wrapText="1"/>
    </xf>
    <xf numFmtId="171" fontId="9" fillId="2" borderId="3" xfId="5" quotePrefix="1" applyFont="1" applyFill="1" applyBorder="1" applyAlignment="1">
      <alignment horizontal="left" vertical="center"/>
    </xf>
    <xf numFmtId="0" fontId="31" fillId="2" borderId="0" xfId="0" applyFont="1" applyFill="1"/>
    <xf numFmtId="37" fontId="9" fillId="2" borderId="0" xfId="0" applyNumberFormat="1" applyFont="1" applyFill="1"/>
    <xf numFmtId="3" fontId="9" fillId="2" borderId="0" xfId="2" applyNumberFormat="1" applyFont="1" applyFill="1" applyAlignment="1">
      <alignment horizontal="right" vertical="center" wrapText="1"/>
    </xf>
    <xf numFmtId="169" fontId="9" fillId="2" borderId="0" xfId="2" applyNumberFormat="1" applyFont="1" applyFill="1" applyAlignment="1">
      <alignment horizontal="right" vertical="center" wrapText="1"/>
    </xf>
    <xf numFmtId="0" fontId="9" fillId="2" borderId="0" xfId="2" applyNumberFormat="1" applyFont="1" applyFill="1" applyAlignment="1">
      <alignment horizontal="right" vertical="center" wrapText="1"/>
    </xf>
    <xf numFmtId="174" fontId="9" fillId="2" borderId="0" xfId="2" applyNumberFormat="1" applyFont="1" applyFill="1" applyAlignment="1">
      <alignment horizontal="right" vertical="center" wrapText="1"/>
    </xf>
    <xf numFmtId="0" fontId="9" fillId="2" borderId="0" xfId="0" applyFont="1" applyFill="1" applyAlignment="1">
      <alignment horizontal="left" vertical="center"/>
    </xf>
    <xf numFmtId="175" fontId="9" fillId="2" borderId="0" xfId="0" applyNumberFormat="1" applyFont="1" applyFill="1"/>
    <xf numFmtId="0" fontId="31" fillId="2" borderId="1" xfId="0" applyFont="1" applyFill="1" applyBorder="1"/>
    <xf numFmtId="171" fontId="7" fillId="2" borderId="1" xfId="5" applyFont="1" applyFill="1" applyBorder="1" applyAlignment="1">
      <alignment horizontal="left"/>
    </xf>
    <xf numFmtId="3" fontId="7" fillId="0" borderId="1" xfId="4" applyNumberFormat="1" applyFont="1" applyBorder="1" applyAlignment="1">
      <alignment horizontal="right"/>
    </xf>
    <xf numFmtId="169" fontId="9" fillId="0" borderId="0" xfId="4" applyNumberFormat="1" applyFont="1" applyBorder="1" applyAlignment="1">
      <alignment horizontal="right"/>
    </xf>
    <xf numFmtId="0" fontId="9" fillId="0" borderId="0" xfId="0" applyFont="1" applyAlignment="1">
      <alignment vertical="center"/>
    </xf>
    <xf numFmtId="3" fontId="9" fillId="0" borderId="0" xfId="4" applyNumberFormat="1" applyFont="1" applyBorder="1" applyAlignment="1">
      <alignment horizontal="right"/>
    </xf>
    <xf numFmtId="0" fontId="9" fillId="0" borderId="0" xfId="4" applyNumberFormat="1" applyFont="1" applyBorder="1" applyAlignment="1">
      <alignment horizontal="right"/>
    </xf>
    <xf numFmtId="3" fontId="9" fillId="0" borderId="0" xfId="4" applyNumberFormat="1" applyFont="1" applyBorder="1" applyAlignment="1">
      <alignment horizontal="right" vertical="center"/>
    </xf>
    <xf numFmtId="0" fontId="2" fillId="0" borderId="0" xfId="0" quotePrefix="1" applyFont="1" applyAlignment="1">
      <alignment horizontal="right"/>
    </xf>
    <xf numFmtId="3" fontId="9" fillId="2" borderId="1" xfId="4" applyNumberFormat="1" applyFont="1" applyFill="1" applyBorder="1" applyAlignment="1">
      <alignment horizontal="right"/>
    </xf>
    <xf numFmtId="173" fontId="7" fillId="2" borderId="0" xfId="4" applyNumberFormat="1" applyFont="1" applyFill="1" applyBorder="1" applyAlignment="1">
      <alignment horizontal="right"/>
    </xf>
    <xf numFmtId="3" fontId="7" fillId="2" borderId="0" xfId="4" applyNumberFormat="1" applyFont="1" applyFill="1" applyBorder="1" applyAlignment="1">
      <alignment horizontal="left" vertical="center"/>
    </xf>
    <xf numFmtId="171" fontId="7" fillId="2" borderId="0" xfId="5" applyFont="1" applyFill="1" applyBorder="1" applyAlignment="1">
      <alignment horizontal="right"/>
    </xf>
    <xf numFmtId="49" fontId="9" fillId="2" borderId="0" xfId="2" applyNumberFormat="1" applyFont="1" applyFill="1" applyAlignment="1">
      <alignment horizontal="right" vertical="center" wrapText="1"/>
    </xf>
    <xf numFmtId="3" fontId="9" fillId="2" borderId="0" xfId="4" applyNumberFormat="1" applyFont="1" applyFill="1" applyBorder="1" applyAlignment="1">
      <alignment horizontal="right" vertical="center" wrapText="1"/>
    </xf>
    <xf numFmtId="3" fontId="9" fillId="0" borderId="0" xfId="2" applyNumberFormat="1" applyFont="1" applyAlignment="1">
      <alignment horizontal="right" vertical="center" wrapText="1"/>
    </xf>
    <xf numFmtId="171" fontId="7" fillId="2" borderId="0" xfId="5" applyFont="1" applyFill="1" applyBorder="1" applyAlignment="1">
      <alignment horizontal="right" wrapText="1"/>
    </xf>
    <xf numFmtId="49" fontId="9" fillId="0" borderId="0" xfId="2" applyNumberFormat="1" applyFont="1" applyAlignment="1">
      <alignment horizontal="right" vertical="center" wrapText="1"/>
    </xf>
    <xf numFmtId="9" fontId="9" fillId="0" borderId="0" xfId="6" quotePrefix="1" applyNumberFormat="1" applyFont="1" applyAlignment="1" applyProtection="1">
      <alignment horizontal="right" vertical="center" wrapText="1"/>
      <protection locked="0"/>
    </xf>
    <xf numFmtId="0" fontId="9" fillId="0" borderId="0" xfId="0" applyFont="1" applyAlignment="1">
      <alignment horizontal="left" vertical="center"/>
    </xf>
    <xf numFmtId="3" fontId="9" fillId="2" borderId="0" xfId="0" applyNumberFormat="1" applyFont="1" applyFill="1" applyAlignment="1">
      <alignment horizontal="right" wrapText="1"/>
    </xf>
    <xf numFmtId="0" fontId="9" fillId="2" borderId="0" xfId="0" applyFont="1" applyFill="1" applyAlignment="1">
      <alignment vertical="center"/>
    </xf>
    <xf numFmtId="176" fontId="9" fillId="0" borderId="0" xfId="2" quotePrefix="1" applyNumberFormat="1" applyFont="1" applyAlignment="1">
      <alignment horizontal="right" vertical="center" wrapText="1"/>
    </xf>
    <xf numFmtId="177" fontId="9" fillId="2" borderId="0" xfId="2" quotePrefix="1" applyNumberFormat="1" applyFont="1" applyFill="1" applyAlignment="1">
      <alignment horizontal="right" vertical="center" wrapText="1"/>
    </xf>
    <xf numFmtId="3" fontId="9" fillId="2" borderId="0" xfId="4" quotePrefix="1" applyNumberFormat="1" applyFont="1" applyFill="1" applyBorder="1" applyAlignment="1">
      <alignment horizontal="right" vertical="center" wrapText="1"/>
    </xf>
    <xf numFmtId="165" fontId="7" fillId="2" borderId="1" xfId="6" applyFont="1" applyFill="1" applyBorder="1" applyAlignment="1">
      <alignment horizontal="right" vertical="center"/>
    </xf>
    <xf numFmtId="9" fontId="9" fillId="0" borderId="0" xfId="2" applyFont="1" applyAlignment="1">
      <alignment horizontal="right" vertical="center" wrapText="1"/>
    </xf>
    <xf numFmtId="3" fontId="9" fillId="0" borderId="0" xfId="4" applyNumberFormat="1" applyFont="1" applyBorder="1" applyAlignment="1">
      <alignment horizontal="right" vertical="center" wrapText="1"/>
    </xf>
    <xf numFmtId="9" fontId="9" fillId="2" borderId="0" xfId="2" applyFont="1" applyFill="1" applyAlignment="1">
      <alignment horizontal="right" vertical="center" wrapText="1"/>
    </xf>
    <xf numFmtId="169"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4" applyNumberFormat="1" applyFont="1" applyFill="1" applyBorder="1" applyAlignment="1">
      <alignment horizontal="right" vertical="top" wrapText="1"/>
    </xf>
    <xf numFmtId="166" fontId="9" fillId="2" borderId="0" xfId="0" applyNumberFormat="1" applyFont="1" applyFill="1" applyAlignment="1">
      <alignment vertical="center"/>
    </xf>
    <xf numFmtId="0" fontId="9" fillId="2" borderId="0" xfId="0" quotePrefix="1" applyFont="1" applyFill="1"/>
    <xf numFmtId="169" fontId="9" fillId="2" borderId="0" xfId="4" applyNumberFormat="1" applyFont="1" applyFill="1" applyBorder="1" applyAlignment="1">
      <alignment horizontal="right" vertical="center" wrapText="1"/>
    </xf>
    <xf numFmtId="3" fontId="13" fillId="0" borderId="0" xfId="4" applyNumberFormat="1" applyFont="1" applyBorder="1" applyAlignment="1">
      <alignment horizontal="left" vertical="top" wrapText="1"/>
    </xf>
    <xf numFmtId="173" fontId="9" fillId="2" borderId="0" xfId="2" applyNumberFormat="1" applyFont="1" applyFill="1" applyAlignment="1">
      <alignment horizontal="right" vertical="center" wrapText="1"/>
    </xf>
    <xf numFmtId="3" fontId="13" fillId="2" borderId="0" xfId="4" applyNumberFormat="1" applyFont="1" applyFill="1" applyBorder="1" applyAlignment="1">
      <alignment horizontal="right" vertical="center" wrapText="1"/>
    </xf>
    <xf numFmtId="3" fontId="9" fillId="2" borderId="0" xfId="0" applyNumberFormat="1" applyFont="1" applyFill="1" applyAlignment="1">
      <alignment horizontal="right"/>
    </xf>
    <xf numFmtId="3" fontId="9" fillId="2" borderId="0" xfId="0" applyNumberFormat="1" applyFont="1" applyFill="1"/>
    <xf numFmtId="1" fontId="9" fillId="2" borderId="0" xfId="0" applyNumberFormat="1" applyFont="1" applyFill="1" applyAlignment="1">
      <alignment horizontal="right" wrapText="1"/>
    </xf>
    <xf numFmtId="173" fontId="9" fillId="2" borderId="0" xfId="4" applyNumberFormat="1" applyFont="1" applyFill="1" applyBorder="1" applyAlignment="1">
      <alignment horizontal="right" vertical="top" wrapText="1"/>
    </xf>
    <xf numFmtId="4" fontId="9" fillId="2" borderId="0" xfId="4" applyNumberFormat="1" applyFont="1" applyFill="1" applyBorder="1" applyAlignment="1">
      <alignment horizontal="right" vertical="center" wrapText="1"/>
    </xf>
    <xf numFmtId="169" fontId="9" fillId="0" borderId="0" xfId="4" applyNumberFormat="1" applyFont="1" applyBorder="1" applyAlignment="1">
      <alignment horizontal="right" vertical="center" wrapText="1"/>
    </xf>
    <xf numFmtId="173" fontId="9" fillId="2" borderId="0" xfId="4" applyNumberFormat="1" applyFont="1" applyFill="1" applyBorder="1" applyAlignment="1">
      <alignment horizontal="right" vertical="center" wrapText="1"/>
    </xf>
    <xf numFmtId="4" fontId="9" fillId="2" borderId="0" xfId="2" applyNumberFormat="1" applyFont="1" applyFill="1" applyAlignment="1">
      <alignment horizontal="right" vertical="center" wrapText="1"/>
    </xf>
    <xf numFmtId="49" fontId="9" fillId="2" borderId="0" xfId="4" applyNumberFormat="1" applyFont="1" applyFill="1" applyBorder="1" applyAlignment="1">
      <alignment horizontal="right" vertical="center" wrapText="1"/>
    </xf>
    <xf numFmtId="3" fontId="9" fillId="0" borderId="0" xfId="2" quotePrefix="1" applyNumberFormat="1" applyFont="1" applyAlignment="1">
      <alignment horizontal="right" vertical="center" wrapText="1"/>
    </xf>
    <xf numFmtId="0" fontId="9"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right"/>
    </xf>
    <xf numFmtId="0" fontId="5" fillId="2" borderId="0" xfId="0" applyFont="1" applyFill="1"/>
    <xf numFmtId="0" fontId="32" fillId="2" borderId="0" xfId="0" applyFont="1" applyFill="1"/>
    <xf numFmtId="0" fontId="9" fillId="0" borderId="0" xfId="0" applyFont="1" applyAlignment="1">
      <alignment horizontal="left"/>
    </xf>
    <xf numFmtId="3" fontId="7" fillId="2" borderId="2" xfId="4" applyNumberFormat="1" applyFont="1" applyFill="1" applyBorder="1" applyAlignment="1">
      <alignment horizontal="right"/>
    </xf>
    <xf numFmtId="3" fontId="14" fillId="0" borderId="2" xfId="4" applyNumberFormat="1" applyFont="1" applyBorder="1" applyAlignment="1">
      <alignment horizontal="right"/>
    </xf>
    <xf numFmtId="3" fontId="9" fillId="2" borderId="2" xfId="4" applyNumberFormat="1" applyFont="1" applyFill="1" applyBorder="1" applyAlignment="1">
      <alignment horizontal="right"/>
    </xf>
    <xf numFmtId="164" fontId="9" fillId="0" borderId="2" xfId="4" applyNumberFormat="1" applyFont="1" applyBorder="1" applyAlignment="1">
      <alignment horizontal="right"/>
    </xf>
    <xf numFmtId="171" fontId="9" fillId="2" borderId="2" xfId="5" applyFont="1" applyFill="1" applyBorder="1">
      <alignment horizontal="left" wrapText="1"/>
    </xf>
    <xf numFmtId="164" fontId="9" fillId="2" borderId="2" xfId="4" applyNumberFormat="1" applyFont="1" applyFill="1" applyBorder="1" applyAlignment="1">
      <alignment horizontal="right"/>
    </xf>
    <xf numFmtId="164" fontId="7" fillId="2" borderId="1" xfId="4" applyNumberFormat="1" applyFont="1" applyFill="1" applyBorder="1" applyAlignment="1">
      <alignment horizontal="right" vertical="center"/>
    </xf>
    <xf numFmtId="164" fontId="9" fillId="2" borderId="0" xfId="4" applyNumberFormat="1" applyFont="1" applyFill="1" applyBorder="1" applyAlignment="1">
      <alignment horizontal="right" vertical="center"/>
    </xf>
    <xf numFmtId="164" fontId="7" fillId="2" borderId="0" xfId="4" applyNumberFormat="1" applyFont="1" applyFill="1" applyBorder="1" applyAlignment="1">
      <alignment horizontal="right" vertical="center"/>
    </xf>
    <xf numFmtId="49" fontId="9" fillId="0" borderId="0" xfId="4" applyNumberFormat="1" applyFont="1" applyBorder="1" applyAlignment="1">
      <alignment horizontal="right" vertical="center" wrapText="1"/>
    </xf>
    <xf numFmtId="164" fontId="9" fillId="0" borderId="0" xfId="4" applyNumberFormat="1" applyFont="1" applyBorder="1" applyAlignment="1">
      <alignment horizontal="right" vertical="center"/>
    </xf>
    <xf numFmtId="3" fontId="9" fillId="2" borderId="0" xfId="4" applyNumberFormat="1" applyFont="1" applyFill="1" applyBorder="1" applyAlignment="1">
      <alignment horizontal="left" vertical="center"/>
    </xf>
    <xf numFmtId="0" fontId="9" fillId="0" borderId="0" xfId="0" applyFont="1" applyAlignment="1">
      <alignment wrapText="1"/>
    </xf>
    <xf numFmtId="164" fontId="9" fillId="0" borderId="0" xfId="2" applyNumberFormat="1" applyFont="1" applyAlignment="1">
      <alignment horizontal="right" vertical="center" wrapText="1"/>
    </xf>
    <xf numFmtId="164" fontId="9" fillId="2" borderId="0" xfId="2" applyNumberFormat="1" applyFont="1" applyFill="1" applyAlignment="1">
      <alignment horizontal="right" vertical="center" wrapText="1"/>
    </xf>
    <xf numFmtId="164" fontId="9" fillId="2" borderId="0" xfId="0" applyNumberFormat="1" applyFont="1" applyFill="1" applyAlignment="1">
      <alignment horizontal="right" wrapText="1"/>
    </xf>
    <xf numFmtId="0" fontId="0" fillId="2" borderId="0" xfId="0" applyFill="1"/>
    <xf numFmtId="0" fontId="4" fillId="2" borderId="0" xfId="8" applyFont="1" applyFill="1"/>
    <xf numFmtId="0" fontId="7" fillId="2" borderId="0" xfId="8" applyFont="1" applyFill="1"/>
    <xf numFmtId="0" fontId="7" fillId="2" borderId="0" xfId="3" applyFont="1" applyFill="1"/>
    <xf numFmtId="0" fontId="36" fillId="2" borderId="0" xfId="8" applyFont="1" applyFill="1"/>
    <xf numFmtId="0" fontId="16" fillId="2" borderId="0" xfId="3" applyFont="1" applyFill="1" applyAlignment="1">
      <alignment wrapText="1"/>
    </xf>
    <xf numFmtId="0" fontId="9" fillId="2" borderId="0" xfId="3" applyFont="1" applyFill="1" applyAlignment="1">
      <alignment horizontal="right" wrapText="1"/>
    </xf>
    <xf numFmtId="0" fontId="16" fillId="2" borderId="1" xfId="3" applyFont="1" applyFill="1" applyBorder="1" applyAlignment="1">
      <alignment wrapText="1"/>
    </xf>
    <xf numFmtId="0" fontId="7" fillId="2" borderId="1" xfId="3" applyFont="1" applyFill="1" applyBorder="1"/>
    <xf numFmtId="166" fontId="9" fillId="2" borderId="1" xfId="9" applyNumberFormat="1" applyFont="1" applyFill="1" applyBorder="1" applyAlignment="1" applyProtection="1">
      <alignment horizontal="right"/>
      <protection locked="0"/>
    </xf>
    <xf numFmtId="164" fontId="9" fillId="2" borderId="0" xfId="3" applyNumberFormat="1" applyFont="1" applyFill="1"/>
    <xf numFmtId="164" fontId="9" fillId="2" borderId="0" xfId="9" applyNumberFormat="1" applyFont="1" applyFill="1" applyAlignment="1" applyProtection="1">
      <alignment horizontal="right"/>
      <protection locked="0"/>
    </xf>
    <xf numFmtId="0" fontId="7" fillId="2" borderId="2" xfId="3" applyFont="1" applyFill="1" applyBorder="1"/>
    <xf numFmtId="166" fontId="9" fillId="2" borderId="2" xfId="9" applyNumberFormat="1" applyFont="1" applyFill="1" applyBorder="1" applyAlignment="1" applyProtection="1">
      <alignment horizontal="right"/>
      <protection locked="0"/>
    </xf>
    <xf numFmtId="164" fontId="9" fillId="2" borderId="0" xfId="8" applyNumberFormat="1" applyFont="1" applyFill="1"/>
    <xf numFmtId="167" fontId="9" fillId="3" borderId="0" xfId="8" applyNumberFormat="1" applyFont="1" applyFill="1"/>
    <xf numFmtId="167" fontId="9" fillId="2" borderId="0" xfId="8" applyNumberFormat="1" applyFont="1" applyFill="1"/>
    <xf numFmtId="166" fontId="9" fillId="3" borderId="0" xfId="10" applyNumberFormat="1" applyFont="1" applyFill="1" applyAlignment="1" applyProtection="1">
      <alignment horizontal="right"/>
      <protection locked="0"/>
    </xf>
    <xf numFmtId="166" fontId="9" fillId="2" borderId="0" xfId="10" applyNumberFormat="1" applyFont="1" applyFill="1" applyAlignment="1" applyProtection="1">
      <alignment horizontal="right"/>
      <protection locked="0"/>
    </xf>
    <xf numFmtId="179" fontId="9" fillId="3" borderId="0" xfId="10" applyNumberFormat="1" applyFont="1" applyFill="1" applyAlignment="1" applyProtection="1">
      <alignment horizontal="right"/>
      <protection locked="0"/>
    </xf>
    <xf numFmtId="179" fontId="9" fillId="2" borderId="0" xfId="10" applyNumberFormat="1" applyFont="1" applyFill="1" applyAlignment="1" applyProtection="1">
      <alignment horizontal="right"/>
      <protection locked="0"/>
    </xf>
    <xf numFmtId="166" fontId="9" fillId="3" borderId="0" xfId="8" applyNumberFormat="1" applyFont="1" applyFill="1"/>
    <xf numFmtId="166" fontId="9" fillId="2" borderId="0" xfId="8" applyNumberFormat="1" applyFont="1" applyFill="1"/>
    <xf numFmtId="0" fontId="9" fillId="2" borderId="0" xfId="8" applyFont="1" applyFill="1"/>
    <xf numFmtId="169" fontId="9" fillId="3" borderId="0" xfId="8" applyNumberFormat="1" applyFont="1" applyFill="1"/>
    <xf numFmtId="169" fontId="9" fillId="2" borderId="0" xfId="8" applyNumberFormat="1" applyFont="1" applyFill="1"/>
    <xf numFmtId="164" fontId="7" fillId="2" borderId="0" xfId="8" applyNumberFormat="1" applyFont="1" applyFill="1"/>
    <xf numFmtId="167" fontId="9" fillId="2" borderId="0" xfId="8" applyNumberFormat="1" applyFont="1" applyFill="1" applyAlignment="1">
      <alignment horizontal="right"/>
    </xf>
    <xf numFmtId="164" fontId="9" fillId="3" borderId="0" xfId="8" applyNumberFormat="1" applyFont="1" applyFill="1"/>
    <xf numFmtId="0" fontId="9" fillId="2" borderId="1" xfId="3" applyFont="1" applyFill="1" applyBorder="1"/>
    <xf numFmtId="164" fontId="9" fillId="3" borderId="1" xfId="8" applyNumberFormat="1" applyFont="1" applyFill="1" applyBorder="1"/>
    <xf numFmtId="164" fontId="9" fillId="2" borderId="1" xfId="8" applyNumberFormat="1" applyFont="1" applyFill="1" applyBorder="1"/>
    <xf numFmtId="180" fontId="9" fillId="2" borderId="0" xfId="8" applyNumberFormat="1" applyFont="1" applyFill="1"/>
    <xf numFmtId="180" fontId="9" fillId="2" borderId="0" xfId="10" applyNumberFormat="1" applyFont="1" applyFill="1"/>
    <xf numFmtId="166" fontId="9" fillId="2" borderId="0" xfId="9" applyNumberFormat="1" applyFont="1" applyFill="1" applyAlignment="1" applyProtection="1">
      <alignment horizontal="right"/>
      <protection locked="0"/>
    </xf>
    <xf numFmtId="180" fontId="9" fillId="2" borderId="0" xfId="10" applyNumberFormat="1" applyFont="1" applyFill="1" applyAlignment="1" applyProtection="1">
      <alignment horizontal="right"/>
      <protection locked="0"/>
    </xf>
    <xf numFmtId="164" fontId="9" fillId="2" borderId="0" xfId="8" quotePrefix="1" applyNumberFormat="1" applyFont="1" applyFill="1" applyAlignment="1">
      <alignment horizontal="right"/>
    </xf>
    <xf numFmtId="167" fontId="9" fillId="2" borderId="0" xfId="8" quotePrefix="1" applyNumberFormat="1" applyFont="1" applyFill="1" applyAlignment="1">
      <alignment horizontal="right"/>
    </xf>
    <xf numFmtId="164" fontId="9" fillId="3" borderId="0" xfId="8" applyNumberFormat="1" applyFont="1" applyFill="1" applyAlignment="1">
      <alignment horizontal="right"/>
    </xf>
    <xf numFmtId="164" fontId="9" fillId="2" borderId="0" xfId="8" applyNumberFormat="1" applyFont="1" applyFill="1" applyAlignment="1">
      <alignment horizontal="right"/>
    </xf>
    <xf numFmtId="164" fontId="9" fillId="2" borderId="0" xfId="0" applyNumberFormat="1" applyFont="1" applyFill="1"/>
    <xf numFmtId="164" fontId="7" fillId="2" borderId="1" xfId="1" applyNumberFormat="1" applyFont="1" applyFill="1" applyBorder="1" applyAlignment="1">
      <alignment horizontal="right"/>
    </xf>
    <xf numFmtId="164" fontId="7" fillId="2" borderId="0" xfId="0" applyNumberFormat="1" applyFont="1" applyFill="1"/>
    <xf numFmtId="164" fontId="7" fillId="2" borderId="1" xfId="1" applyNumberFormat="1" applyFont="1" applyFill="1" applyBorder="1"/>
    <xf numFmtId="164" fontId="9" fillId="2" borderId="0" xfId="1" applyNumberFormat="1" applyFont="1" applyFill="1"/>
    <xf numFmtId="164" fontId="7" fillId="2" borderId="1" xfId="0" applyNumberFormat="1" applyFont="1" applyFill="1" applyBorder="1"/>
    <xf numFmtId="164" fontId="7" fillId="2" borderId="2" xfId="1" applyNumberFormat="1" applyFont="1" applyFill="1" applyBorder="1"/>
    <xf numFmtId="164" fontId="7" fillId="2" borderId="0" xfId="1" applyNumberFormat="1" applyFont="1" applyFill="1" applyAlignment="1">
      <alignment horizontal="right"/>
    </xf>
    <xf numFmtId="167" fontId="9" fillId="2" borderId="0" xfId="0" applyNumberFormat="1" applyFont="1" applyFill="1"/>
    <xf numFmtId="164" fontId="9" fillId="2" borderId="1" xfId="1" applyNumberFormat="1" applyFont="1" applyFill="1" applyBorder="1" applyAlignment="1">
      <alignment horizontal="right"/>
    </xf>
    <xf numFmtId="0" fontId="7" fillId="2" borderId="2" xfId="0" applyFont="1" applyFill="1" applyBorder="1"/>
    <xf numFmtId="9" fontId="9" fillId="2" borderId="0" xfId="0" applyNumberFormat="1" applyFont="1" applyFill="1"/>
    <xf numFmtId="9" fontId="9" fillId="2" borderId="1" xfId="0" applyNumberFormat="1" applyFont="1" applyFill="1" applyBorder="1"/>
    <xf numFmtId="3" fontId="7" fillId="2" borderId="1" xfId="0" applyNumberFormat="1" applyFont="1" applyFill="1" applyBorder="1"/>
    <xf numFmtId="3" fontId="9" fillId="2" borderId="1" xfId="0" applyNumberFormat="1" applyFont="1" applyFill="1" applyBorder="1"/>
    <xf numFmtId="164" fontId="9" fillId="2" borderId="1" xfId="0" applyNumberFormat="1" applyFont="1" applyFill="1" applyBorder="1"/>
    <xf numFmtId="0" fontId="18" fillId="2" borderId="0" xfId="0" applyFont="1" applyFill="1"/>
    <xf numFmtId="0" fontId="0" fillId="2" borderId="0" xfId="0" applyFont="1" applyFill="1"/>
    <xf numFmtId="0" fontId="0" fillId="2" borderId="5" xfId="0" applyFont="1" applyFill="1" applyBorder="1"/>
    <xf numFmtId="0" fontId="18" fillId="2" borderId="7" xfId="0" applyFont="1" applyFill="1" applyBorder="1"/>
    <xf numFmtId="0" fontId="37" fillId="6" borderId="7" xfId="7" quotePrefix="1" applyFont="1" applyFill="1" applyBorder="1"/>
    <xf numFmtId="0" fontId="37" fillId="2" borderId="7" xfId="7" quotePrefix="1" applyFont="1" applyFill="1" applyBorder="1"/>
    <xf numFmtId="0" fontId="37" fillId="5" borderId="7" xfId="7" quotePrefix="1" applyFont="1" applyFill="1" applyBorder="1"/>
    <xf numFmtId="0" fontId="38" fillId="7" borderId="7" xfId="7" quotePrefix="1" applyFont="1" applyFill="1" applyBorder="1"/>
    <xf numFmtId="0" fontId="37" fillId="3" borderId="6" xfId="7" quotePrefix="1" applyFont="1" applyFill="1" applyBorder="1"/>
    <xf numFmtId="0" fontId="39" fillId="2" borderId="6" xfId="0" applyFont="1" applyFill="1" applyBorder="1"/>
    <xf numFmtId="0" fontId="9" fillId="0" borderId="1" xfId="3" applyFont="1" applyBorder="1" applyAlignment="1" applyProtection="1">
      <alignment horizontal="right" wrapText="1"/>
      <protection locked="0"/>
    </xf>
    <xf numFmtId="181" fontId="9" fillId="2" borderId="0" xfId="4" applyNumberFormat="1" applyFont="1" applyFill="1" applyBorder="1" applyAlignment="1">
      <alignment horizontal="right" vertical="center" wrapText="1"/>
    </xf>
    <xf numFmtId="181" fontId="9" fillId="2" borderId="0" xfId="2" applyNumberFormat="1" applyFont="1" applyFill="1" applyAlignment="1">
      <alignment horizontal="right" vertical="center" wrapText="1"/>
    </xf>
    <xf numFmtId="181" fontId="9" fillId="2" borderId="0" xfId="0" applyNumberFormat="1" applyFont="1" applyFill="1" applyAlignment="1">
      <alignment horizontal="right" vertical="center" wrapText="1"/>
    </xf>
    <xf numFmtId="181" fontId="9" fillId="0" borderId="0" xfId="4" applyNumberFormat="1" applyFont="1" applyBorder="1" applyAlignment="1">
      <alignment horizontal="right" vertical="center" wrapText="1"/>
    </xf>
    <xf numFmtId="181" fontId="13" fillId="0" borderId="0" xfId="4" applyNumberFormat="1" applyFont="1" applyBorder="1" applyAlignment="1">
      <alignment horizontal="right" vertical="center" wrapText="1"/>
    </xf>
    <xf numFmtId="182" fontId="13" fillId="0" borderId="0" xfId="2" applyNumberFormat="1" applyFont="1" applyAlignment="1">
      <alignment horizontal="right" vertical="center" wrapText="1"/>
    </xf>
    <xf numFmtId="0" fontId="7" fillId="0" borderId="0" xfId="0" applyFont="1" applyBorder="1"/>
    <xf numFmtId="164" fontId="7" fillId="0" borderId="0" xfId="1" applyNumberFormat="1" applyFont="1" applyBorder="1"/>
    <xf numFmtId="164" fontId="7" fillId="0" borderId="0" xfId="0" applyNumberFormat="1" applyFont="1" applyBorder="1"/>
    <xf numFmtId="164" fontId="7" fillId="3" borderId="0" xfId="1" applyNumberFormat="1" applyFont="1" applyFill="1" applyBorder="1"/>
    <xf numFmtId="164" fontId="7" fillId="2" borderId="0" xfId="1" applyNumberFormat="1" applyFont="1" applyFill="1" applyBorder="1"/>
    <xf numFmtId="0" fontId="2" fillId="2" borderId="0" xfId="3" applyFont="1" applyFill="1"/>
    <xf numFmtId="0" fontId="2" fillId="0" borderId="0" xfId="3" applyFont="1"/>
    <xf numFmtId="3" fontId="9" fillId="2" borderId="0" xfId="8" quotePrefix="1" applyNumberFormat="1" applyFont="1" applyFill="1" applyAlignment="1">
      <alignment horizontal="right"/>
    </xf>
    <xf numFmtId="3" fontId="9" fillId="2" borderId="0" xfId="8" applyNumberFormat="1" applyFont="1" applyFill="1" applyAlignment="1">
      <alignment horizontal="right"/>
    </xf>
    <xf numFmtId="0" fontId="9" fillId="0" borderId="0" xfId="3" applyFont="1"/>
    <xf numFmtId="164" fontId="9" fillId="0" borderId="0" xfId="8" applyNumberFormat="1" applyFont="1"/>
    <xf numFmtId="0" fontId="9" fillId="2" borderId="0" xfId="3" applyFont="1" applyFill="1" applyAlignment="1">
      <alignment horizontal="left" vertical="top" wrapText="1"/>
    </xf>
    <xf numFmtId="167" fontId="9" fillId="3" borderId="0" xfId="8" applyNumberFormat="1" applyFont="1" applyFill="1" applyAlignment="1">
      <alignment horizontal="right"/>
    </xf>
    <xf numFmtId="0" fontId="9" fillId="0" borderId="0" xfId="0" applyFont="1" applyBorder="1"/>
    <xf numFmtId="0" fontId="2" fillId="0" borderId="0" xfId="0" applyFont="1" applyBorder="1"/>
    <xf numFmtId="0" fontId="4" fillId="0" borderId="0" xfId="0" applyFont="1" applyBorder="1"/>
    <xf numFmtId="0" fontId="7" fillId="2" borderId="0" xfId="3" applyFont="1" applyFill="1" applyBorder="1" applyProtection="1">
      <protection locked="0"/>
    </xf>
    <xf numFmtId="0" fontId="7" fillId="0" borderId="0" xfId="0" applyFont="1" applyBorder="1" applyAlignment="1">
      <alignment vertical="center"/>
    </xf>
    <xf numFmtId="0" fontId="7" fillId="2" borderId="0" xfId="0" applyFont="1" applyFill="1" applyBorder="1"/>
    <xf numFmtId="0" fontId="9" fillId="2" borderId="0" xfId="0" applyFont="1" applyFill="1" applyBorder="1"/>
    <xf numFmtId="0" fontId="9" fillId="2" borderId="0" xfId="3" applyFont="1" applyFill="1" applyBorder="1"/>
    <xf numFmtId="167" fontId="9" fillId="2" borderId="1" xfId="8" applyNumberFormat="1" applyFont="1" applyFill="1" applyBorder="1"/>
    <xf numFmtId="167" fontId="9" fillId="3" borderId="1" xfId="8" applyNumberFormat="1" applyFont="1" applyFill="1" applyBorder="1"/>
    <xf numFmtId="49" fontId="9" fillId="0" borderId="0" xfId="4" applyNumberFormat="1" applyFont="1" applyFill="1" applyBorder="1" applyAlignment="1">
      <alignment horizontal="right" vertical="center" wrapText="1"/>
    </xf>
    <xf numFmtId="3" fontId="9" fillId="0" borderId="0" xfId="2" applyNumberFormat="1" applyFont="1" applyFill="1" applyAlignment="1">
      <alignment horizontal="right" vertical="center" wrapText="1"/>
    </xf>
    <xf numFmtId="0" fontId="9" fillId="0" borderId="0" xfId="2" applyNumberFormat="1" applyFont="1" applyFill="1" applyAlignment="1">
      <alignment horizontal="right" vertical="center" wrapText="1"/>
    </xf>
    <xf numFmtId="49" fontId="9" fillId="0" borderId="3" xfId="2" applyNumberFormat="1" applyFont="1" applyFill="1" applyBorder="1" applyAlignment="1">
      <alignment horizontal="right" vertical="center" wrapText="1"/>
    </xf>
    <xf numFmtId="164" fontId="9" fillId="3" borderId="0" xfId="1" applyNumberFormat="1" applyFont="1" applyFill="1" applyBorder="1"/>
    <xf numFmtId="0" fontId="40" fillId="2" borderId="0" xfId="0" applyFont="1" applyFill="1"/>
    <xf numFmtId="0" fontId="40" fillId="0" borderId="0" xfId="0" applyFont="1"/>
    <xf numFmtId="0" fontId="40" fillId="2" borderId="0" xfId="0" applyFont="1" applyFill="1" applyAlignment="1">
      <alignment horizontal="left"/>
    </xf>
    <xf numFmtId="0" fontId="42" fillId="2" borderId="0" xfId="0" applyFont="1" applyFill="1"/>
    <xf numFmtId="0" fontId="40" fillId="2" borderId="0" xfId="0" applyFont="1" applyFill="1" applyAlignment="1">
      <alignment horizontal="left" vertical="center"/>
    </xf>
    <xf numFmtId="0" fontId="40" fillId="0" borderId="0" xfId="0" applyFont="1" applyAlignment="1">
      <alignment vertical="center"/>
    </xf>
    <xf numFmtId="0" fontId="2" fillId="0" borderId="0" xfId="0" applyFont="1" applyFill="1"/>
    <xf numFmtId="0" fontId="4" fillId="0" borderId="0" xfId="0" applyFont="1" applyFill="1"/>
    <xf numFmtId="0" fontId="9" fillId="0" borderId="1" xfId="3" applyFont="1" applyFill="1" applyBorder="1" applyAlignment="1">
      <alignment horizontal="right" wrapText="1"/>
    </xf>
    <xf numFmtId="0" fontId="7" fillId="0" borderId="0" xfId="0" applyFont="1" applyFill="1"/>
    <xf numFmtId="164" fontId="9" fillId="0" borderId="0" xfId="0" applyNumberFormat="1" applyFont="1" applyFill="1"/>
    <xf numFmtId="164" fontId="7" fillId="0" borderId="1" xfId="1" applyNumberFormat="1" applyFont="1" applyFill="1" applyBorder="1" applyAlignment="1">
      <alignment horizontal="right"/>
    </xf>
    <xf numFmtId="164" fontId="7" fillId="0" borderId="0" xfId="0" applyNumberFormat="1" applyFont="1" applyFill="1"/>
    <xf numFmtId="164" fontId="7" fillId="0" borderId="1" xfId="1" applyNumberFormat="1" applyFont="1" applyFill="1" applyBorder="1"/>
    <xf numFmtId="164" fontId="7" fillId="0" borderId="0" xfId="1" applyNumberFormat="1" applyFont="1" applyFill="1" applyBorder="1"/>
    <xf numFmtId="164" fontId="9" fillId="0" borderId="0" xfId="1" applyNumberFormat="1" applyFont="1" applyFill="1" applyBorder="1"/>
    <xf numFmtId="164" fontId="7" fillId="0" borderId="0" xfId="1" applyNumberFormat="1" applyFont="1" applyFill="1"/>
    <xf numFmtId="164" fontId="9" fillId="0" borderId="0" xfId="1" applyNumberFormat="1" applyFont="1" applyFill="1"/>
    <xf numFmtId="164" fontId="7" fillId="0" borderId="1" xfId="0" applyNumberFormat="1" applyFont="1" applyFill="1" applyBorder="1"/>
    <xf numFmtId="164" fontId="7" fillId="0" borderId="2" xfId="1" applyNumberFormat="1" applyFont="1" applyFill="1" applyBorder="1"/>
    <xf numFmtId="164" fontId="7" fillId="0" borderId="0" xfId="1" applyNumberFormat="1" applyFont="1" applyFill="1" applyAlignment="1">
      <alignment horizontal="right"/>
    </xf>
    <xf numFmtId="167" fontId="9" fillId="0" borderId="0" xfId="0" applyNumberFormat="1" applyFont="1" applyFill="1"/>
    <xf numFmtId="3" fontId="9" fillId="0" borderId="0" xfId="0" applyNumberFormat="1" applyFont="1" applyFill="1"/>
    <xf numFmtId="164" fontId="9" fillId="0" borderId="1" xfId="1" applyNumberFormat="1" applyFont="1" applyFill="1" applyBorder="1" applyAlignment="1">
      <alignment horizontal="right"/>
    </xf>
    <xf numFmtId="0" fontId="7" fillId="0" borderId="2" xfId="0" applyFont="1" applyFill="1" applyBorder="1"/>
    <xf numFmtId="166" fontId="9" fillId="0" borderId="0" xfId="0" applyNumberFormat="1" applyFont="1" applyFill="1"/>
    <xf numFmtId="9" fontId="9" fillId="0" borderId="0" xfId="0" applyNumberFormat="1" applyFont="1" applyFill="1"/>
    <xf numFmtId="9" fontId="9" fillId="0" borderId="1" xfId="0" applyNumberFormat="1" applyFont="1" applyFill="1" applyBorder="1"/>
    <xf numFmtId="0" fontId="9" fillId="0" borderId="0" xfId="0" applyFont="1" applyFill="1"/>
    <xf numFmtId="0" fontId="9" fillId="0" borderId="0" xfId="3" applyFont="1" applyFill="1"/>
    <xf numFmtId="0" fontId="5" fillId="0" borderId="0" xfId="0" applyFont="1" applyFill="1"/>
    <xf numFmtId="0" fontId="9" fillId="0" borderId="1" xfId="3" applyFont="1" applyFill="1" applyBorder="1" applyAlignment="1" applyProtection="1">
      <alignment horizontal="right" wrapText="1"/>
      <protection locked="0"/>
    </xf>
    <xf numFmtId="164" fontId="9" fillId="0" borderId="0" xfId="0" applyNumberFormat="1" applyFont="1" applyFill="1" applyAlignment="1">
      <alignment horizontal="right"/>
    </xf>
    <xf numFmtId="0" fontId="4" fillId="0" borderId="0" xfId="0" applyFont="1" applyFill="1" applyBorder="1"/>
    <xf numFmtId="3" fontId="7" fillId="0" borderId="1" xfId="0" applyNumberFormat="1" applyFont="1" applyFill="1" applyBorder="1"/>
    <xf numFmtId="3" fontId="9" fillId="0" borderId="1" xfId="0" applyNumberFormat="1" applyFont="1" applyFill="1" applyBorder="1"/>
    <xf numFmtId="164" fontId="9" fillId="0" borderId="1" xfId="0" applyNumberFormat="1" applyFont="1" applyFill="1" applyBorder="1"/>
    <xf numFmtId="0" fontId="0" fillId="0" borderId="0" xfId="0" applyFill="1"/>
    <xf numFmtId="0" fontId="4" fillId="0" borderId="0" xfId="8" applyFont="1" applyFill="1"/>
    <xf numFmtId="0" fontId="36" fillId="0" borderId="0" xfId="8" applyFont="1" applyFill="1"/>
    <xf numFmtId="0" fontId="2" fillId="0" borderId="0" xfId="3" applyFont="1" applyFill="1"/>
    <xf numFmtId="0" fontId="9" fillId="0" borderId="0" xfId="3" applyFont="1" applyFill="1" applyAlignment="1">
      <alignment horizontal="right" wrapText="1"/>
    </xf>
    <xf numFmtId="0" fontId="7" fillId="0" borderId="2" xfId="3" applyFont="1" applyFill="1" applyBorder="1"/>
    <xf numFmtId="167" fontId="9" fillId="0" borderId="0" xfId="8" applyNumberFormat="1" applyFont="1" applyFill="1"/>
    <xf numFmtId="166" fontId="9" fillId="0" borderId="0" xfId="10" applyNumberFormat="1" applyFont="1" applyFill="1" applyAlignment="1" applyProtection="1">
      <alignment horizontal="right"/>
      <protection locked="0"/>
    </xf>
    <xf numFmtId="179" fontId="9" fillId="0" borderId="0" xfId="10" applyNumberFormat="1" applyFont="1" applyFill="1" applyAlignment="1" applyProtection="1">
      <alignment horizontal="right"/>
      <protection locked="0"/>
    </xf>
    <xf numFmtId="166" fontId="9" fillId="0" borderId="0" xfId="8" applyNumberFormat="1" applyFont="1" applyFill="1"/>
    <xf numFmtId="169" fontId="9" fillId="0" borderId="0" xfId="8" applyNumberFormat="1" applyFont="1" applyFill="1"/>
    <xf numFmtId="0" fontId="9" fillId="0" borderId="0" xfId="8" applyFont="1" applyFill="1"/>
    <xf numFmtId="167" fontId="9" fillId="0" borderId="0" xfId="8" applyNumberFormat="1" applyFont="1" applyFill="1" applyAlignment="1">
      <alignment horizontal="right"/>
    </xf>
    <xf numFmtId="164" fontId="9" fillId="0" borderId="0" xfId="8" applyNumberFormat="1" applyFont="1" applyFill="1"/>
    <xf numFmtId="167" fontId="9" fillId="0" borderId="1" xfId="8" applyNumberFormat="1" applyFont="1" applyFill="1" applyBorder="1"/>
    <xf numFmtId="0" fontId="7" fillId="0" borderId="1" xfId="3" applyFont="1" applyFill="1" applyBorder="1"/>
    <xf numFmtId="1" fontId="9" fillId="0" borderId="0" xfId="8" quotePrefix="1" applyNumberFormat="1" applyFont="1" applyFill="1" applyAlignment="1">
      <alignment horizontal="right"/>
    </xf>
    <xf numFmtId="164" fontId="9" fillId="0" borderId="0" xfId="8" applyNumberFormat="1" applyFont="1" applyFill="1" applyAlignment="1">
      <alignment horizontal="right"/>
    </xf>
    <xf numFmtId="164" fontId="9" fillId="0" borderId="1" xfId="8" applyNumberFormat="1" applyFont="1" applyFill="1" applyBorder="1"/>
    <xf numFmtId="164" fontId="7" fillId="8" borderId="2" xfId="1" applyNumberFormat="1" applyFont="1" applyFill="1" applyBorder="1"/>
    <xf numFmtId="169" fontId="7" fillId="0" borderId="0" xfId="3" applyNumberFormat="1" applyFont="1" applyFill="1"/>
    <xf numFmtId="0" fontId="9" fillId="2" borderId="0" xfId="0" applyFont="1" applyFill="1" applyAlignment="1">
      <alignment horizontal="right" wrapText="1"/>
    </xf>
    <xf numFmtId="0" fontId="9" fillId="2" borderId="0" xfId="0" applyFont="1" applyFill="1" applyAlignment="1">
      <alignment horizontal="right"/>
    </xf>
    <xf numFmtId="0" fontId="9" fillId="2" borderId="1" xfId="0" applyFont="1" applyFill="1" applyBorder="1" applyAlignment="1">
      <alignment horizontal="right" wrapText="1"/>
    </xf>
    <xf numFmtId="0" fontId="9" fillId="2" borderId="1" xfId="0" applyFont="1" applyFill="1" applyBorder="1" applyAlignment="1">
      <alignment horizontal="right"/>
    </xf>
    <xf numFmtId="164" fontId="13" fillId="0" borderId="0" xfId="0" applyNumberFormat="1" applyFont="1" applyFill="1" applyAlignment="1">
      <alignment horizontal="right"/>
    </xf>
    <xf numFmtId="0" fontId="9" fillId="2" borderId="0" xfId="0" applyFont="1" applyFill="1" applyAlignment="1">
      <alignment horizontal="right"/>
    </xf>
    <xf numFmtId="0" fontId="7" fillId="0" borderId="0" xfId="3" applyFont="1" applyFill="1"/>
    <xf numFmtId="164" fontId="9" fillId="0" borderId="0" xfId="1" applyNumberFormat="1" applyFont="1" applyBorder="1"/>
    <xf numFmtId="1" fontId="9" fillId="3" borderId="0" xfId="8" applyNumberFormat="1" applyFont="1" applyFill="1" applyAlignment="1">
      <alignment horizontal="right"/>
    </xf>
    <xf numFmtId="0" fontId="9" fillId="2" borderId="0" xfId="0" applyFont="1" applyFill="1" applyAlignment="1">
      <alignment horizontal="right" wrapText="1"/>
    </xf>
    <xf numFmtId="0" fontId="13" fillId="2" borderId="0" xfId="0" applyFont="1" applyFill="1" applyAlignment="1">
      <alignment horizontal="right" wrapText="1"/>
    </xf>
    <xf numFmtId="0" fontId="9" fillId="2" borderId="0" xfId="0" applyFont="1" applyFill="1" applyAlignment="1">
      <alignment horizontal="right"/>
    </xf>
    <xf numFmtId="0" fontId="9" fillId="2" borderId="1" xfId="0" applyFont="1" applyFill="1" applyBorder="1" applyAlignment="1">
      <alignment horizontal="right" wrapText="1"/>
    </xf>
    <xf numFmtId="0" fontId="9" fillId="2" borderId="1" xfId="0" applyFont="1" applyFill="1" applyBorder="1" applyAlignment="1">
      <alignment horizontal="right"/>
    </xf>
    <xf numFmtId="0" fontId="40" fillId="2" borderId="0" xfId="3" applyFont="1" applyFill="1" applyAlignment="1">
      <alignment horizontal="left" vertical="top" wrapText="1"/>
    </xf>
  </cellXfs>
  <cellStyles count="11">
    <cellStyle name="Comma" xfId="1" builtinId="3"/>
    <cellStyle name="Comma 2" xfId="6" xr:uid="{ABE2201A-E245-49A3-99D4-7283C61FA9F5}"/>
    <cellStyle name="Comma 3" xfId="9" xr:uid="{5687111D-A662-4D98-B41C-5763AF3DAF51}"/>
    <cellStyle name="Hvid body celle" xfId="5" xr:uid="{2F01E842-108B-4370-A6FF-D634D9C51D8F}"/>
    <cellStyle name="Hvid body celle tal" xfId="4" xr:uid="{B7B6D2CC-AF28-42CA-AA50-D5464643D5DC}"/>
    <cellStyle name="Hyperlink" xfId="7" builtinId="8"/>
    <cellStyle name="Normal" xfId="0" builtinId="0"/>
    <cellStyle name="Normal 2" xfId="8" xr:uid="{A8FAE7A2-D6AD-4A57-87D1-CF32C7FD259C}"/>
    <cellStyle name="Normal_Tabeller_til_ekstern_meddelelse_2005_Q4_v09_presse_DK_UK" xfId="3" xr:uid="{CB9CDAB7-E7F0-4919-8D73-C508C3E6BCCE}"/>
    <cellStyle name="Percent" xfId="2" builtinId="5"/>
    <cellStyle name="Percent 2" xfId="10" xr:uid="{BB618188-011F-47DC-8886-8EEB8B161C41}"/>
  </cellStyles>
  <dxfs count="320">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3B4956"/>
      <color rgb="FF644C76"/>
      <color rgb="FFECE8E4"/>
      <color rgb="FF8ECDC8"/>
      <color rgb="FF3A9CDE"/>
      <color rgb="FF3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145-3BC5-4B15-BCDD-D9CD7294DDB9}">
  <sheetPr>
    <tabColor theme="0"/>
  </sheetPr>
  <dimension ref="B1:C23"/>
  <sheetViews>
    <sheetView topLeftCell="A4" zoomScaleNormal="100" workbookViewId="0">
      <selection activeCell="B4" sqref="B4"/>
    </sheetView>
  </sheetViews>
  <sheetFormatPr defaultColWidth="9.1796875" defaultRowHeight="12.5"/>
  <cols>
    <col min="1" max="1" width="1.54296875" style="232" customWidth="1"/>
    <col min="2" max="2" width="56.1796875" style="232" customWidth="1"/>
    <col min="3" max="3" width="9.1796875" style="232"/>
    <col min="4" max="4" width="58.453125" style="232" bestFit="1" customWidth="1"/>
    <col min="5" max="16384" width="9.1796875" style="232"/>
  </cols>
  <sheetData>
    <row r="1" spans="2:3" hidden="1">
      <c r="B1" s="289"/>
      <c r="C1" s="289"/>
    </row>
    <row r="2" spans="2:3" hidden="1">
      <c r="B2" s="289"/>
      <c r="C2" s="289"/>
    </row>
    <row r="3" spans="2:3" hidden="1">
      <c r="B3" s="289"/>
      <c r="C3" s="289"/>
    </row>
    <row r="4" spans="2:3" ht="8.25" customHeight="1">
      <c r="B4" s="289"/>
      <c r="C4" s="289"/>
    </row>
    <row r="5" spans="2:3" ht="1.5" customHeight="1">
      <c r="B5" s="290"/>
      <c r="C5" s="289"/>
    </row>
    <row r="6" spans="2:3" ht="20">
      <c r="B6" s="297" t="s">
        <v>0</v>
      </c>
      <c r="C6" s="288"/>
    </row>
    <row r="7" spans="2:3" ht="5.25" customHeight="1">
      <c r="B7" s="291"/>
      <c r="C7" s="288"/>
    </row>
    <row r="8" spans="2:3" hidden="1">
      <c r="B8" s="291"/>
      <c r="C8" s="288"/>
    </row>
    <row r="9" spans="2:3" ht="22.5">
      <c r="B9" s="292" t="s">
        <v>1</v>
      </c>
      <c r="C9" s="288" t="s">
        <v>2</v>
      </c>
    </row>
    <row r="10" spans="2:3" ht="4.5" customHeight="1">
      <c r="B10" s="293"/>
      <c r="C10" s="288" t="s">
        <v>2</v>
      </c>
    </row>
    <row r="11" spans="2:3" ht="22.5">
      <c r="B11" s="294" t="s">
        <v>3</v>
      </c>
      <c r="C11" s="288" t="s">
        <v>2</v>
      </c>
    </row>
    <row r="12" spans="2:3" ht="4.5" customHeight="1">
      <c r="B12" s="293"/>
      <c r="C12" s="288" t="s">
        <v>2</v>
      </c>
    </row>
    <row r="13" spans="2:3" ht="22.5">
      <c r="B13" s="295" t="s">
        <v>4</v>
      </c>
      <c r="C13" s="288" t="s">
        <v>2</v>
      </c>
    </row>
    <row r="14" spans="2:3" ht="4.5" customHeight="1">
      <c r="B14" s="293"/>
      <c r="C14" s="288" t="s">
        <v>2</v>
      </c>
    </row>
    <row r="15" spans="2:3" ht="24" customHeight="1">
      <c r="B15" s="292" t="s">
        <v>5</v>
      </c>
      <c r="C15" s="288" t="s">
        <v>2</v>
      </c>
    </row>
    <row r="16" spans="2:3" ht="4.5" customHeight="1">
      <c r="B16" s="293"/>
      <c r="C16" s="288" t="s">
        <v>2</v>
      </c>
    </row>
    <row r="17" spans="2:3" ht="22.5">
      <c r="B17" s="294" t="s">
        <v>6</v>
      </c>
      <c r="C17" s="288" t="s">
        <v>2</v>
      </c>
    </row>
    <row r="18" spans="2:3" ht="4.5" customHeight="1">
      <c r="B18" s="293"/>
      <c r="C18" s="288" t="s">
        <v>2</v>
      </c>
    </row>
    <row r="19" spans="2:3" ht="22.5">
      <c r="B19" s="295" t="s">
        <v>7</v>
      </c>
      <c r="C19" s="288" t="s">
        <v>2</v>
      </c>
    </row>
    <row r="20" spans="2:3" ht="4.5" customHeight="1">
      <c r="B20" s="293"/>
      <c r="C20" s="288" t="s">
        <v>2</v>
      </c>
    </row>
    <row r="21" spans="2:3" ht="22.5">
      <c r="B21" s="296" t="s">
        <v>8</v>
      </c>
      <c r="C21" s="288" t="s">
        <v>2</v>
      </c>
    </row>
    <row r="22" spans="2:3">
      <c r="B22" s="288"/>
      <c r="C22" s="288"/>
    </row>
    <row r="23" spans="2:3">
      <c r="B23" s="289"/>
      <c r="C23" s="289"/>
    </row>
  </sheetData>
  <phoneticPr fontId="34" type="noConversion"/>
  <hyperlinks>
    <hyperlink ref="B9" location="'OF Asset Book'!A1" display="'OF Asset Book'!A1" xr:uid="{AEDD485A-D734-45D0-A932-8E723A04CFB5}"/>
    <hyperlink ref="B11" location="'ON Asset Book'!A1" display="'ON Asset Book'!A1" xr:uid="{8D549209-995B-42F1-A62B-82DF75BBE427}"/>
    <hyperlink ref="B13" location="'MB Asset Book'!A1" display="'MB Asset Book'!A1" xr:uid="{16715EDB-2803-458C-85C6-BF72427D2E25}"/>
    <hyperlink ref="B15" location="'OF Statistics 2011-Q2 2020'!A1" display="OF statistics 2011-Q2 2020               " xr:uid="{195C674B-A2DC-45BA-9322-4D0ABBF3DE08}"/>
    <hyperlink ref="B17" location="'ON Statistics Q4 2018 - Q2 2020'!A1" display="ON statistics Q4 2018 - Q2 2020  " xr:uid="{685964A8-06B8-4FAE-83C1-2EFBA78AA78B}"/>
    <hyperlink ref="B19" location="'MB statistics 2018-Q2 2020'!A1" display="MB statistics 2018-Q2 2020             " xr:uid="{810B50C7-3540-407F-8426-3AFB89B3EB9D}"/>
    <hyperlink ref="B21" location="'Business drivers highlights'!A1" display="'Business drivers highlights'!A1" xr:uid="{B10E3A55-6411-48E3-9A93-D8FC38991142}"/>
  </hyperlinks>
  <pageMargins left="0.7" right="0.7" top="0.75" bottom="0.75" header="0.3" footer="0.3"/>
  <pageSetup paperSize="9" orientation="portrait" r:id="rId1"/>
  <headerFooter>
    <oddFooter>&amp;L&amp;1#&amp;"Arial Black"&amp;10&amp;K4099DAINTERNAL</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D954-168C-4BEC-850E-D22D3A1C0507}">
  <sheetPr codeName="Sheet11">
    <tabColor rgb="FF3A9CDE"/>
    <pageSetUpPr fitToPage="1"/>
  </sheetPr>
  <dimension ref="A1:Y79"/>
  <sheetViews>
    <sheetView showGridLines="0" tabSelected="1" topLeftCell="A42" zoomScaleNormal="100" zoomScaleSheetLayoutView="100" workbookViewId="0">
      <selection activeCell="D44" sqref="D44"/>
    </sheetView>
  </sheetViews>
  <sheetFormatPr defaultColWidth="9.1796875" defaultRowHeight="9"/>
  <cols>
    <col min="1" max="1" width="1.54296875" style="69" customWidth="1"/>
    <col min="2" max="2" width="48" style="69" customWidth="1"/>
    <col min="3" max="3" width="70" style="69" customWidth="1"/>
    <col min="4" max="8" width="11.81640625" style="69" customWidth="1"/>
    <col min="9" max="9" width="23.453125" style="69" customWidth="1"/>
    <col min="10" max="10" width="27" style="69" customWidth="1"/>
    <col min="11" max="15" width="23.453125" style="69" customWidth="1"/>
    <col min="16" max="16" width="14" style="69" customWidth="1"/>
    <col min="17" max="16384" width="9.1796875" style="69"/>
  </cols>
  <sheetData>
    <row r="1" spans="2:25" ht="8.25" customHeight="1"/>
    <row r="2" spans="2:25" ht="22.5">
      <c r="B2" s="3" t="s">
        <v>428</v>
      </c>
      <c r="D2" s="214"/>
      <c r="L2" s="212"/>
      <c r="M2" s="212"/>
      <c r="N2" s="212"/>
      <c r="P2" s="212"/>
    </row>
    <row r="3" spans="2:25" ht="19.5" customHeight="1">
      <c r="B3" s="213"/>
      <c r="L3" s="212"/>
      <c r="M3" s="212"/>
      <c r="N3" s="212"/>
      <c r="P3" s="211"/>
    </row>
    <row r="4" spans="2:25" ht="15.65" customHeight="1">
      <c r="B4" s="154"/>
      <c r="C4" s="392"/>
      <c r="D4" s="400" t="s">
        <v>9</v>
      </c>
      <c r="E4" s="400" t="s">
        <v>10</v>
      </c>
      <c r="F4" s="400" t="s">
        <v>11</v>
      </c>
      <c r="G4" s="400" t="s">
        <v>12</v>
      </c>
      <c r="H4" s="400" t="s">
        <v>13</v>
      </c>
      <c r="I4" s="400" t="s">
        <v>14</v>
      </c>
      <c r="J4" s="392"/>
      <c r="K4" s="392"/>
      <c r="L4" s="400" t="s">
        <v>15</v>
      </c>
      <c r="M4" s="392"/>
      <c r="N4" s="392"/>
      <c r="O4" s="34"/>
      <c r="P4" s="210"/>
      <c r="Q4" s="34"/>
      <c r="R4" s="34"/>
      <c r="S4" s="34"/>
      <c r="T4" s="34"/>
      <c r="U4" s="34"/>
      <c r="V4" s="34"/>
      <c r="W4" s="34"/>
      <c r="X4" s="34"/>
      <c r="Y4" s="34"/>
    </row>
    <row r="5" spans="2:25" ht="12" customHeight="1">
      <c r="B5" s="162" t="s">
        <v>16</v>
      </c>
      <c r="C5" s="394" t="s">
        <v>17</v>
      </c>
      <c r="D5" s="403"/>
      <c r="E5" s="404"/>
      <c r="F5" s="403"/>
      <c r="G5" s="403"/>
      <c r="H5" s="403"/>
      <c r="I5" s="403"/>
      <c r="J5" s="394" t="s">
        <v>18</v>
      </c>
      <c r="K5" s="394" t="s">
        <v>19</v>
      </c>
      <c r="L5" s="403"/>
      <c r="M5" s="392"/>
      <c r="N5" s="392"/>
      <c r="O5" s="34"/>
      <c r="P5" s="210"/>
      <c r="Q5" s="34"/>
      <c r="R5" s="34"/>
      <c r="S5" s="34"/>
      <c r="T5" s="34"/>
      <c r="U5" s="34"/>
      <c r="V5" s="34"/>
      <c r="W5" s="34"/>
      <c r="X5" s="34"/>
      <c r="Y5" s="34"/>
    </row>
    <row r="6" spans="2:25" ht="12" customHeight="1">
      <c r="B6" s="160" t="s">
        <v>20</v>
      </c>
      <c r="C6" s="156" t="s">
        <v>21</v>
      </c>
      <c r="D6" s="157">
        <v>399.6</v>
      </c>
      <c r="E6" s="207">
        <v>399.6</v>
      </c>
      <c r="F6" s="175" t="s">
        <v>22</v>
      </c>
      <c r="G6" s="156">
        <v>199.8</v>
      </c>
      <c r="H6" s="156" t="s">
        <v>23</v>
      </c>
      <c r="I6" s="208" t="s">
        <v>24</v>
      </c>
      <c r="J6" s="156" t="s">
        <v>25</v>
      </c>
      <c r="K6" s="330" t="s">
        <v>442</v>
      </c>
      <c r="L6" s="156">
        <v>1051</v>
      </c>
      <c r="M6" s="392"/>
      <c r="N6" s="392"/>
      <c r="O6" s="34"/>
      <c r="P6" s="210"/>
      <c r="Q6" s="34"/>
      <c r="R6" s="34"/>
      <c r="S6" s="34"/>
      <c r="T6" s="34"/>
      <c r="U6" s="34"/>
      <c r="V6" s="34"/>
      <c r="W6" s="34"/>
      <c r="X6" s="34"/>
      <c r="Y6" s="34"/>
    </row>
    <row r="7" spans="2:25" ht="12" customHeight="1">
      <c r="B7" s="160" t="s">
        <v>26</v>
      </c>
      <c r="C7" s="156" t="s">
        <v>27</v>
      </c>
      <c r="D7" s="157">
        <v>209.3</v>
      </c>
      <c r="E7" s="207">
        <v>209.3</v>
      </c>
      <c r="F7" s="175" t="s">
        <v>28</v>
      </c>
      <c r="G7" s="156">
        <v>209.3</v>
      </c>
      <c r="H7" s="156" t="s">
        <v>29</v>
      </c>
      <c r="I7" s="208" t="s">
        <v>30</v>
      </c>
      <c r="J7" s="156" t="s">
        <v>440</v>
      </c>
      <c r="K7" s="330" t="s">
        <v>439</v>
      </c>
      <c r="L7" s="156">
        <v>518</v>
      </c>
      <c r="M7" s="392"/>
      <c r="N7" s="392"/>
      <c r="O7" s="34"/>
      <c r="P7" s="210"/>
      <c r="Q7" s="34"/>
      <c r="R7" s="34"/>
      <c r="S7" s="34"/>
      <c r="T7" s="34"/>
      <c r="U7" s="34"/>
      <c r="V7" s="34"/>
      <c r="W7" s="34"/>
      <c r="X7" s="34"/>
      <c r="Y7" s="34"/>
    </row>
    <row r="8" spans="2:25" ht="12" customHeight="1">
      <c r="B8" s="160" t="s">
        <v>31</v>
      </c>
      <c r="C8" s="156" t="s">
        <v>32</v>
      </c>
      <c r="D8" s="157">
        <v>165.6</v>
      </c>
      <c r="E8" s="207">
        <v>165.5</v>
      </c>
      <c r="F8" s="175" t="s">
        <v>33</v>
      </c>
      <c r="G8" s="158">
        <v>82.8</v>
      </c>
      <c r="H8" s="156" t="s">
        <v>23</v>
      </c>
      <c r="I8" s="328" t="s">
        <v>34</v>
      </c>
      <c r="J8" s="156" t="s">
        <v>441</v>
      </c>
      <c r="K8" s="330" t="s">
        <v>35</v>
      </c>
      <c r="L8" s="329">
        <v>453</v>
      </c>
      <c r="M8" s="392"/>
      <c r="N8" s="392"/>
      <c r="O8" s="34"/>
      <c r="P8" s="210"/>
      <c r="Q8" s="34"/>
      <c r="R8" s="34"/>
      <c r="S8" s="34"/>
      <c r="T8" s="34"/>
      <c r="U8" s="34"/>
      <c r="V8" s="34"/>
      <c r="W8" s="34"/>
      <c r="X8" s="34"/>
      <c r="Y8" s="34"/>
    </row>
    <row r="9" spans="2:25" ht="12" customHeight="1">
      <c r="B9" s="160" t="s">
        <v>36</v>
      </c>
      <c r="C9" s="156" t="s">
        <v>37</v>
      </c>
      <c r="D9" s="177">
        <v>158</v>
      </c>
      <c r="E9" s="156">
        <v>160</v>
      </c>
      <c r="F9" s="175" t="s">
        <v>38</v>
      </c>
      <c r="G9" s="209">
        <v>64</v>
      </c>
      <c r="H9" s="156" t="s">
        <v>23</v>
      </c>
      <c r="I9" s="208" t="s">
        <v>34</v>
      </c>
      <c r="J9" s="158" t="s">
        <v>39</v>
      </c>
      <c r="K9" s="158" t="s">
        <v>40</v>
      </c>
      <c r="L9" s="392" t="s">
        <v>27</v>
      </c>
      <c r="M9" s="392"/>
      <c r="N9" s="392"/>
      <c r="O9" s="34"/>
      <c r="P9" s="178"/>
      <c r="Q9" s="34"/>
      <c r="R9" s="34"/>
      <c r="S9" s="34"/>
      <c r="T9" s="34"/>
      <c r="U9" s="34"/>
      <c r="V9" s="34"/>
      <c r="W9" s="34"/>
      <c r="X9" s="34"/>
      <c r="Y9" s="34"/>
    </row>
    <row r="10" spans="2:25" ht="12" customHeight="1">
      <c r="B10" s="160" t="s">
        <v>41</v>
      </c>
      <c r="C10" s="156" t="s">
        <v>27</v>
      </c>
      <c r="D10" s="157">
        <v>7.2</v>
      </c>
      <c r="E10" s="207">
        <v>10.8</v>
      </c>
      <c r="F10" s="175" t="s">
        <v>28</v>
      </c>
      <c r="G10" s="177">
        <v>7.2</v>
      </c>
      <c r="H10" s="156" t="s">
        <v>29</v>
      </c>
      <c r="I10" s="206" t="s">
        <v>42</v>
      </c>
      <c r="J10" s="156" t="s">
        <v>25</v>
      </c>
      <c r="K10" s="330" t="s">
        <v>43</v>
      </c>
      <c r="L10" s="156" t="s">
        <v>44</v>
      </c>
      <c r="M10" s="392"/>
      <c r="N10" s="392"/>
      <c r="O10" s="34"/>
      <c r="P10" s="110"/>
      <c r="Q10" s="34"/>
      <c r="R10" s="34"/>
      <c r="S10" s="34"/>
      <c r="T10" s="34"/>
      <c r="U10" s="34"/>
      <c r="V10" s="34"/>
      <c r="W10" s="34"/>
      <c r="X10" s="34"/>
      <c r="Y10" s="34"/>
    </row>
    <row r="11" spans="2:25" ht="12" customHeight="1">
      <c r="B11" s="160" t="s">
        <v>45</v>
      </c>
      <c r="C11" s="156" t="s">
        <v>27</v>
      </c>
      <c r="D11" s="205">
        <v>0</v>
      </c>
      <c r="E11" s="204">
        <v>4.95</v>
      </c>
      <c r="F11" s="175" t="s">
        <v>28</v>
      </c>
      <c r="G11" s="189">
        <v>0</v>
      </c>
      <c r="H11" s="176" t="s">
        <v>29</v>
      </c>
      <c r="I11" s="203" t="s">
        <v>46</v>
      </c>
      <c r="J11" s="156" t="s">
        <v>47</v>
      </c>
      <c r="K11" s="158" t="s">
        <v>48</v>
      </c>
      <c r="L11" s="392" t="s">
        <v>27</v>
      </c>
      <c r="M11" s="392"/>
      <c r="N11" s="392"/>
      <c r="O11" s="34"/>
      <c r="P11" s="202"/>
      <c r="Q11" s="34"/>
      <c r="R11" s="34"/>
      <c r="S11" s="34"/>
      <c r="T11" s="34"/>
      <c r="U11" s="34"/>
      <c r="V11" s="34"/>
      <c r="W11" s="34"/>
      <c r="X11" s="34"/>
      <c r="Y11" s="34"/>
    </row>
    <row r="12" spans="2:25" ht="12" customHeight="1">
      <c r="B12" s="138" t="s">
        <v>49</v>
      </c>
      <c r="C12" s="133"/>
      <c r="D12" s="133">
        <f>SUM(D6:D11)</f>
        <v>939.70000000000016</v>
      </c>
      <c r="E12" s="133">
        <f>SUM(E6:E11)</f>
        <v>950.15000000000009</v>
      </c>
      <c r="F12" s="133"/>
      <c r="G12" s="137">
        <f>SUM(G6:G11)</f>
        <v>563.10000000000014</v>
      </c>
      <c r="H12" s="133"/>
      <c r="I12" s="133"/>
      <c r="J12" s="133"/>
      <c r="K12" s="133"/>
      <c r="L12" s="133"/>
      <c r="M12" s="392"/>
      <c r="N12" s="392"/>
      <c r="O12" s="34"/>
      <c r="P12" s="202"/>
      <c r="Q12" s="34"/>
      <c r="R12" s="34"/>
      <c r="S12" s="34"/>
      <c r="T12" s="34"/>
      <c r="U12" s="34"/>
      <c r="V12" s="34"/>
      <c r="W12" s="34"/>
      <c r="X12" s="34"/>
      <c r="Y12" s="34"/>
    </row>
    <row r="13" spans="2:25" ht="12" customHeight="1">
      <c r="B13" s="116"/>
      <c r="C13" s="201"/>
      <c r="D13" s="201"/>
      <c r="E13" s="201"/>
      <c r="F13" s="201"/>
      <c r="G13" s="201"/>
      <c r="H13" s="201"/>
      <c r="I13" s="201"/>
      <c r="J13" s="201"/>
      <c r="K13" s="201"/>
      <c r="L13" s="200"/>
      <c r="M13" s="200"/>
      <c r="N13" s="392"/>
      <c r="O13" s="34"/>
      <c r="P13" s="391"/>
      <c r="Q13" s="34"/>
      <c r="R13" s="34"/>
      <c r="S13" s="34"/>
      <c r="T13" s="34"/>
      <c r="U13" s="34"/>
      <c r="V13" s="34"/>
      <c r="W13" s="34"/>
      <c r="X13" s="34"/>
      <c r="Y13" s="34"/>
    </row>
    <row r="14" spans="2:25" ht="12" customHeight="1">
      <c r="B14" s="154"/>
      <c r="C14" s="392"/>
      <c r="D14" s="400" t="s">
        <v>9</v>
      </c>
      <c r="E14" s="400" t="s">
        <v>10</v>
      </c>
      <c r="F14" s="400" t="s">
        <v>11</v>
      </c>
      <c r="G14" s="400" t="s">
        <v>12</v>
      </c>
      <c r="H14" s="400" t="s">
        <v>13</v>
      </c>
      <c r="I14" s="400" t="s">
        <v>14</v>
      </c>
      <c r="J14" s="392"/>
      <c r="K14" s="392"/>
      <c r="L14" s="400" t="s">
        <v>50</v>
      </c>
      <c r="M14" s="391"/>
      <c r="N14" s="392"/>
      <c r="O14" s="34"/>
      <c r="P14" s="391"/>
      <c r="Q14" s="34"/>
      <c r="R14" s="34"/>
      <c r="S14" s="34"/>
      <c r="T14" s="34"/>
      <c r="U14" s="34"/>
      <c r="V14" s="34"/>
      <c r="W14" s="34"/>
      <c r="X14" s="34"/>
      <c r="Y14" s="34"/>
    </row>
    <row r="15" spans="2:25" ht="12" customHeight="1">
      <c r="B15" s="162" t="s">
        <v>51</v>
      </c>
      <c r="C15" s="394" t="s">
        <v>17</v>
      </c>
      <c r="D15" s="403"/>
      <c r="E15" s="404"/>
      <c r="F15" s="403"/>
      <c r="G15" s="403"/>
      <c r="H15" s="403"/>
      <c r="I15" s="403"/>
      <c r="J15" s="394" t="s">
        <v>18</v>
      </c>
      <c r="K15" s="394" t="s">
        <v>19</v>
      </c>
      <c r="L15" s="403"/>
      <c r="M15" s="393" t="s">
        <v>52</v>
      </c>
      <c r="N15" s="392"/>
      <c r="O15" s="34"/>
      <c r="P15" s="391"/>
      <c r="Q15" s="34"/>
      <c r="R15" s="34"/>
      <c r="S15" s="34"/>
      <c r="T15" s="34"/>
      <c r="U15" s="34"/>
      <c r="V15" s="34"/>
      <c r="W15" s="34"/>
      <c r="X15" s="34"/>
      <c r="Y15" s="34"/>
    </row>
    <row r="16" spans="2:25" ht="12" customHeight="1">
      <c r="B16" s="160" t="s">
        <v>53</v>
      </c>
      <c r="C16" s="199" t="s">
        <v>54</v>
      </c>
      <c r="D16" s="176">
        <v>630</v>
      </c>
      <c r="E16" s="196">
        <v>315</v>
      </c>
      <c r="F16" s="190">
        <v>0.25</v>
      </c>
      <c r="G16" s="299">
        <v>157.5</v>
      </c>
      <c r="H16" s="176" t="s">
        <v>23</v>
      </c>
      <c r="I16" s="175" t="s">
        <v>24</v>
      </c>
      <c r="J16" s="156" t="s">
        <v>55</v>
      </c>
      <c r="K16" s="158">
        <v>2033</v>
      </c>
      <c r="L16" s="156" t="s">
        <v>27</v>
      </c>
      <c r="M16" s="194">
        <v>2</v>
      </c>
      <c r="N16" s="392"/>
      <c r="O16" s="34"/>
      <c r="P16" s="391"/>
      <c r="Q16" s="34"/>
      <c r="R16" s="34"/>
      <c r="S16" s="34"/>
      <c r="T16" s="34"/>
      <c r="U16" s="34"/>
      <c r="V16" s="34"/>
      <c r="W16" s="34"/>
      <c r="X16" s="34"/>
      <c r="Y16" s="34"/>
    </row>
    <row r="17" spans="2:25" ht="12" customHeight="1">
      <c r="B17" s="160" t="s">
        <v>56</v>
      </c>
      <c r="C17" s="176" t="s">
        <v>57</v>
      </c>
      <c r="D17" s="176">
        <v>388.8</v>
      </c>
      <c r="E17" s="196">
        <v>388.8</v>
      </c>
      <c r="F17" s="190">
        <v>0.5</v>
      </c>
      <c r="G17" s="299">
        <v>194.4</v>
      </c>
      <c r="H17" s="176" t="s">
        <v>23</v>
      </c>
      <c r="I17" s="175" t="s">
        <v>58</v>
      </c>
      <c r="J17" s="156" t="s">
        <v>55</v>
      </c>
      <c r="K17" s="158">
        <v>2034</v>
      </c>
      <c r="L17" s="156" t="s">
        <v>27</v>
      </c>
      <c r="M17" s="194">
        <v>2</v>
      </c>
      <c r="N17" s="392"/>
      <c r="O17" s="34"/>
      <c r="P17" s="391"/>
      <c r="Q17" s="34"/>
      <c r="R17" s="34"/>
      <c r="S17" s="34"/>
      <c r="T17" s="34"/>
      <c r="U17" s="34"/>
      <c r="V17" s="34"/>
      <c r="W17" s="34"/>
      <c r="X17" s="34"/>
      <c r="Y17" s="34"/>
    </row>
    <row r="18" spans="2:25" ht="12" customHeight="1">
      <c r="B18" s="160" t="s">
        <v>59</v>
      </c>
      <c r="C18" s="156" t="s">
        <v>60</v>
      </c>
      <c r="D18" s="156">
        <v>367.2</v>
      </c>
      <c r="E18" s="157">
        <v>367.2</v>
      </c>
      <c r="F18" s="159">
        <v>0.501</v>
      </c>
      <c r="G18" s="304">
        <f>+D18*F18</f>
        <v>183.96719999999999</v>
      </c>
      <c r="H18" s="156" t="s">
        <v>29</v>
      </c>
      <c r="I18" s="198" t="s">
        <v>61</v>
      </c>
      <c r="J18" s="156" t="s">
        <v>55</v>
      </c>
      <c r="K18" s="158">
        <v>2032</v>
      </c>
      <c r="L18" s="156" t="s">
        <v>27</v>
      </c>
      <c r="M18" s="194">
        <v>2</v>
      </c>
      <c r="N18" s="392"/>
      <c r="O18" s="195"/>
      <c r="P18" s="391"/>
      <c r="Q18" s="34"/>
      <c r="R18" s="34"/>
      <c r="S18" s="34"/>
      <c r="T18" s="34"/>
      <c r="U18" s="34"/>
      <c r="V18" s="34"/>
      <c r="W18" s="34"/>
      <c r="X18" s="34"/>
      <c r="Y18" s="34"/>
    </row>
    <row r="19" spans="2:25" ht="12" customHeight="1">
      <c r="B19" s="160" t="s">
        <v>62</v>
      </c>
      <c r="C19" s="189" t="s">
        <v>63</v>
      </c>
      <c r="D19" s="176">
        <v>270</v>
      </c>
      <c r="E19" s="196" t="s">
        <v>27</v>
      </c>
      <c r="F19" s="190">
        <v>0.25</v>
      </c>
      <c r="G19" s="299">
        <v>67.5</v>
      </c>
      <c r="H19" s="176" t="s">
        <v>23</v>
      </c>
      <c r="I19" s="175" t="s">
        <v>24</v>
      </c>
      <c r="J19" s="156" t="s">
        <v>55</v>
      </c>
      <c r="K19" s="158">
        <v>2033</v>
      </c>
      <c r="L19" s="156" t="s">
        <v>27</v>
      </c>
      <c r="M19" s="194">
        <v>2</v>
      </c>
      <c r="N19" s="392"/>
      <c r="O19" s="34"/>
      <c r="P19" s="178"/>
      <c r="Q19" s="34"/>
      <c r="R19" s="34"/>
      <c r="S19" s="34"/>
      <c r="T19" s="34"/>
      <c r="U19" s="34"/>
      <c r="V19" s="34"/>
      <c r="W19" s="34"/>
      <c r="X19" s="34"/>
      <c r="Y19" s="34"/>
    </row>
    <row r="20" spans="2:25" ht="12" customHeight="1">
      <c r="B20" s="160" t="s">
        <v>64</v>
      </c>
      <c r="C20" s="197" t="s">
        <v>65</v>
      </c>
      <c r="D20" s="176">
        <v>210</v>
      </c>
      <c r="E20" s="196">
        <v>210</v>
      </c>
      <c r="F20" s="190">
        <v>0.5</v>
      </c>
      <c r="G20" s="299">
        <v>105</v>
      </c>
      <c r="H20" s="176" t="s">
        <v>23</v>
      </c>
      <c r="I20" s="175" t="s">
        <v>66</v>
      </c>
      <c r="J20" s="156" t="s">
        <v>55</v>
      </c>
      <c r="K20" s="158">
        <v>2035</v>
      </c>
      <c r="L20" s="156" t="s">
        <v>27</v>
      </c>
      <c r="M20" s="194">
        <v>2</v>
      </c>
      <c r="N20" s="392"/>
      <c r="O20" s="34"/>
      <c r="P20" s="34"/>
      <c r="Q20" s="34"/>
      <c r="R20" s="34"/>
      <c r="S20" s="34"/>
      <c r="T20" s="34"/>
      <c r="U20" s="34"/>
      <c r="V20" s="34"/>
      <c r="W20" s="34"/>
      <c r="X20" s="34"/>
      <c r="Y20" s="34"/>
    </row>
    <row r="21" spans="2:25" ht="12" customHeight="1">
      <c r="B21" s="160" t="s">
        <v>67</v>
      </c>
      <c r="C21" s="156" t="s">
        <v>68</v>
      </c>
      <c r="D21" s="156">
        <v>172.8</v>
      </c>
      <c r="E21" s="157">
        <v>172.8</v>
      </c>
      <c r="F21" s="159">
        <v>0.501</v>
      </c>
      <c r="G21" s="300">
        <f>+D21*F21</f>
        <v>86.572800000000001</v>
      </c>
      <c r="H21" s="156" t="s">
        <v>29</v>
      </c>
      <c r="I21" s="175" t="s">
        <v>30</v>
      </c>
      <c r="J21" s="156" t="s">
        <v>55</v>
      </c>
      <c r="K21" s="158">
        <v>2030</v>
      </c>
      <c r="L21" s="156" t="s">
        <v>27</v>
      </c>
      <c r="M21" s="194">
        <v>1.5</v>
      </c>
      <c r="N21" s="392"/>
      <c r="O21" s="34"/>
      <c r="P21" s="110"/>
      <c r="Q21" s="34"/>
      <c r="R21" s="34"/>
      <c r="S21" s="34"/>
      <c r="T21" s="34"/>
      <c r="U21" s="34"/>
      <c r="V21" s="34"/>
      <c r="W21" s="34"/>
      <c r="X21" s="34"/>
      <c r="Y21" s="34"/>
    </row>
    <row r="22" spans="2:25" ht="12" customHeight="1">
      <c r="B22" s="160" t="s">
        <v>69</v>
      </c>
      <c r="C22" s="156" t="s">
        <v>27</v>
      </c>
      <c r="D22" s="156">
        <v>90</v>
      </c>
      <c r="E22" s="157">
        <v>45</v>
      </c>
      <c r="F22" s="190">
        <v>1</v>
      </c>
      <c r="G22" s="301">
        <v>90</v>
      </c>
      <c r="H22" s="156" t="s">
        <v>29</v>
      </c>
      <c r="I22" s="175" t="s">
        <v>70</v>
      </c>
      <c r="J22" s="156" t="s">
        <v>55</v>
      </c>
      <c r="K22" s="158">
        <v>2025</v>
      </c>
      <c r="L22" s="156" t="s">
        <v>27</v>
      </c>
      <c r="M22" s="194">
        <v>1</v>
      </c>
      <c r="N22" s="392"/>
      <c r="O22" s="195"/>
      <c r="P22" s="34"/>
      <c r="Q22" s="34"/>
      <c r="R22" s="34"/>
      <c r="S22" s="34"/>
      <c r="T22" s="34"/>
      <c r="U22" s="34"/>
      <c r="V22" s="34"/>
      <c r="W22" s="34"/>
      <c r="X22" s="34"/>
      <c r="Y22" s="34"/>
    </row>
    <row r="23" spans="2:25" ht="12" customHeight="1">
      <c r="B23" s="160" t="s">
        <v>71</v>
      </c>
      <c r="C23" s="192" t="s">
        <v>27</v>
      </c>
      <c r="D23" s="192">
        <v>90</v>
      </c>
      <c r="E23" s="191">
        <v>90</v>
      </c>
      <c r="F23" s="190">
        <v>1</v>
      </c>
      <c r="G23" s="301">
        <v>90</v>
      </c>
      <c r="H23" s="156" t="s">
        <v>29</v>
      </c>
      <c r="I23" s="175" t="s">
        <v>72</v>
      </c>
      <c r="J23" s="156" t="s">
        <v>55</v>
      </c>
      <c r="K23" s="158">
        <v>2027</v>
      </c>
      <c r="L23" s="156" t="s">
        <v>27</v>
      </c>
      <c r="M23" s="194">
        <v>1.5</v>
      </c>
      <c r="N23" s="392"/>
      <c r="O23" s="34"/>
      <c r="P23" s="34"/>
      <c r="Q23" s="34"/>
      <c r="R23" s="34"/>
      <c r="S23" s="34"/>
      <c r="T23" s="34"/>
      <c r="U23" s="34"/>
      <c r="V23" s="34"/>
      <c r="W23" s="34"/>
      <c r="X23" s="34"/>
      <c r="Y23" s="34"/>
    </row>
    <row r="24" spans="2:25" ht="12" customHeight="1">
      <c r="B24" s="160" t="s">
        <v>73</v>
      </c>
      <c r="C24" s="156" t="s">
        <v>27</v>
      </c>
      <c r="D24" s="192">
        <v>12</v>
      </c>
      <c r="E24" s="191">
        <v>12</v>
      </c>
      <c r="F24" s="190">
        <v>1</v>
      </c>
      <c r="G24" s="300">
        <v>12</v>
      </c>
      <c r="H24" s="156" t="s">
        <v>29</v>
      </c>
      <c r="I24" s="175" t="s">
        <v>24</v>
      </c>
      <c r="J24" s="156" t="s">
        <v>55</v>
      </c>
      <c r="K24" s="158">
        <v>2033</v>
      </c>
      <c r="L24" s="156" t="s">
        <v>27</v>
      </c>
      <c r="M24" s="194">
        <v>2</v>
      </c>
      <c r="N24" s="392"/>
      <c r="O24" s="34"/>
      <c r="P24" s="34"/>
      <c r="Q24" s="34"/>
      <c r="R24" s="34"/>
      <c r="S24" s="34"/>
      <c r="T24" s="34"/>
      <c r="U24" s="34"/>
      <c r="V24" s="34"/>
      <c r="W24" s="34"/>
      <c r="X24" s="34"/>
      <c r="Y24" s="34"/>
    </row>
    <row r="25" spans="2:25" ht="12" customHeight="1">
      <c r="B25" s="160" t="s">
        <v>74</v>
      </c>
      <c r="C25" s="193" t="s">
        <v>75</v>
      </c>
      <c r="D25" s="192">
        <v>259</v>
      </c>
      <c r="E25" s="191">
        <v>259</v>
      </c>
      <c r="F25" s="190">
        <v>0.5</v>
      </c>
      <c r="G25" s="299">
        <v>129.5</v>
      </c>
      <c r="H25" s="156" t="s">
        <v>23</v>
      </c>
      <c r="I25" s="158">
        <v>2017</v>
      </c>
      <c r="J25" s="156" t="s">
        <v>76</v>
      </c>
      <c r="K25" s="158">
        <v>2032</v>
      </c>
      <c r="L25" s="156">
        <v>150</v>
      </c>
      <c r="M25" s="183" t="s">
        <v>27</v>
      </c>
      <c r="N25" s="392"/>
      <c r="O25" s="34"/>
      <c r="P25" s="174"/>
      <c r="Q25" s="34"/>
      <c r="R25" s="34"/>
      <c r="S25" s="34"/>
      <c r="T25" s="34"/>
      <c r="U25" s="34"/>
      <c r="V25" s="34"/>
      <c r="W25" s="34"/>
      <c r="X25" s="34"/>
      <c r="Y25" s="34"/>
    </row>
    <row r="26" spans="2:25" ht="12" customHeight="1">
      <c r="B26" s="160" t="s">
        <v>77</v>
      </c>
      <c r="C26" s="193" t="s">
        <v>78</v>
      </c>
      <c r="D26" s="192">
        <v>573.29999999999995</v>
      </c>
      <c r="E26" s="191">
        <v>573.29999999999995</v>
      </c>
      <c r="F26" s="190">
        <v>0.5</v>
      </c>
      <c r="G26" s="299">
        <v>287</v>
      </c>
      <c r="H26" s="156" t="s">
        <v>23</v>
      </c>
      <c r="I26" s="158">
        <v>2018</v>
      </c>
      <c r="J26" s="156" t="s">
        <v>55</v>
      </c>
      <c r="K26" s="158">
        <v>2037</v>
      </c>
      <c r="L26" s="156" t="s">
        <v>27</v>
      </c>
      <c r="M26" s="183">
        <v>1.8</v>
      </c>
      <c r="N26" s="392"/>
      <c r="O26" s="34"/>
      <c r="P26" s="174"/>
      <c r="Q26" s="34"/>
      <c r="R26" s="34"/>
      <c r="S26" s="34"/>
      <c r="T26" s="34"/>
      <c r="U26" s="34"/>
      <c r="V26" s="34"/>
      <c r="W26" s="34"/>
      <c r="X26" s="34"/>
      <c r="Y26" s="34"/>
    </row>
    <row r="27" spans="2:25" ht="12" customHeight="1">
      <c r="B27" s="160" t="s">
        <v>79</v>
      </c>
      <c r="C27" s="189" t="s">
        <v>80</v>
      </c>
      <c r="D27" s="176">
        <v>659</v>
      </c>
      <c r="E27" s="176">
        <v>659</v>
      </c>
      <c r="F27" s="190">
        <v>0.5</v>
      </c>
      <c r="G27" s="302">
        <v>329.5</v>
      </c>
      <c r="H27" s="156" t="s">
        <v>23</v>
      </c>
      <c r="I27" s="158">
        <v>2018</v>
      </c>
      <c r="J27" s="156" t="s">
        <v>76</v>
      </c>
      <c r="K27" s="175" t="s">
        <v>81</v>
      </c>
      <c r="L27" s="156">
        <v>150</v>
      </c>
      <c r="M27" s="183" t="s">
        <v>27</v>
      </c>
      <c r="N27" s="392"/>
      <c r="O27" s="34"/>
      <c r="P27" s="174"/>
      <c r="Q27" s="34"/>
      <c r="R27" s="34"/>
      <c r="S27" s="34"/>
      <c r="T27" s="34"/>
      <c r="U27" s="34"/>
      <c r="V27" s="34"/>
      <c r="W27" s="34"/>
      <c r="X27" s="34"/>
      <c r="Y27" s="34"/>
    </row>
    <row r="28" spans="2:25" ht="12" customHeight="1">
      <c r="B28" s="160" t="s">
        <v>82</v>
      </c>
      <c r="C28" s="177" t="s">
        <v>83</v>
      </c>
      <c r="D28" s="189">
        <v>1218</v>
      </c>
      <c r="E28" s="189">
        <v>1218</v>
      </c>
      <c r="F28" s="188">
        <v>0.5</v>
      </c>
      <c r="G28" s="303">
        <v>609</v>
      </c>
      <c r="H28" s="177" t="s">
        <v>23</v>
      </c>
      <c r="I28" s="158" t="s">
        <v>84</v>
      </c>
      <c r="J28" s="156" t="s">
        <v>76</v>
      </c>
      <c r="K28" s="158">
        <v>2036</v>
      </c>
      <c r="L28" s="156">
        <v>140</v>
      </c>
      <c r="M28" s="183" t="s">
        <v>27</v>
      </c>
      <c r="N28" s="392"/>
      <c r="O28" s="34"/>
      <c r="P28" s="174"/>
      <c r="Q28" s="34"/>
      <c r="R28" s="34"/>
      <c r="S28" s="34"/>
      <c r="T28" s="34"/>
      <c r="U28" s="34"/>
      <c r="V28" s="34"/>
      <c r="W28" s="34"/>
      <c r="X28" s="34"/>
      <c r="Y28" s="34"/>
    </row>
    <row r="29" spans="2:25" ht="12" customHeight="1">
      <c r="B29" s="138" t="s">
        <v>85</v>
      </c>
      <c r="C29" s="132"/>
      <c r="D29" s="137">
        <f>SUM(D16:D28)</f>
        <v>4940.1000000000004</v>
      </c>
      <c r="E29" s="137">
        <f>SUM(E16:E28)</f>
        <v>4310.1000000000004</v>
      </c>
      <c r="F29" s="137"/>
      <c r="G29" s="137">
        <f>SUM(G16:G28)</f>
        <v>2341.94</v>
      </c>
      <c r="H29" s="132"/>
      <c r="I29" s="132"/>
      <c r="J29" s="132"/>
      <c r="K29" s="132"/>
      <c r="L29" s="132"/>
      <c r="M29" s="187"/>
      <c r="N29" s="392"/>
      <c r="O29" s="34"/>
      <c r="P29" s="174"/>
      <c r="Q29" s="34"/>
      <c r="R29" s="34"/>
      <c r="S29" s="34"/>
      <c r="T29" s="34"/>
      <c r="U29" s="34"/>
      <c r="V29" s="34"/>
      <c r="W29" s="34"/>
      <c r="X29" s="34"/>
      <c r="Y29" s="34"/>
    </row>
    <row r="30" spans="2:25" ht="12" customHeight="1">
      <c r="B30" s="160" t="s">
        <v>86</v>
      </c>
      <c r="C30" s="186"/>
      <c r="D30" s="176">
        <v>1386</v>
      </c>
      <c r="E30" s="176">
        <v>1386</v>
      </c>
      <c r="F30" s="185" t="s">
        <v>28</v>
      </c>
      <c r="G30" s="176"/>
      <c r="H30" s="156" t="s">
        <v>29</v>
      </c>
      <c r="I30" s="139" t="s">
        <v>87</v>
      </c>
      <c r="J30" s="177" t="s">
        <v>76</v>
      </c>
      <c r="K30" s="139">
        <v>2038</v>
      </c>
      <c r="L30" s="184" t="s">
        <v>88</v>
      </c>
      <c r="M30" s="183"/>
      <c r="N30" s="392"/>
      <c r="O30" s="34"/>
      <c r="P30" s="34"/>
      <c r="Q30" s="34"/>
      <c r="R30" s="34"/>
      <c r="S30" s="34"/>
      <c r="T30" s="34"/>
      <c r="U30" s="34"/>
      <c r="V30" s="34"/>
      <c r="W30" s="34"/>
      <c r="X30" s="34"/>
      <c r="Y30" s="34"/>
    </row>
    <row r="31" spans="2:25" ht="12" customHeight="1">
      <c r="B31" s="138" t="s">
        <v>89</v>
      </c>
      <c r="C31" s="132"/>
      <c r="D31" s="133">
        <f>SUM(D29:D30)</f>
        <v>6326.1</v>
      </c>
      <c r="E31" s="133">
        <f>SUM(E29:E30)</f>
        <v>5696.1</v>
      </c>
      <c r="F31" s="133"/>
      <c r="G31" s="133">
        <f>SUM(G29:G30)</f>
        <v>2341.94</v>
      </c>
      <c r="H31" s="133"/>
      <c r="I31" s="133"/>
      <c r="J31" s="133"/>
      <c r="K31" s="133"/>
      <c r="L31" s="133"/>
      <c r="M31" s="133"/>
      <c r="N31" s="392"/>
      <c r="O31" s="34"/>
      <c r="P31" s="34"/>
      <c r="Q31" s="34"/>
      <c r="R31" s="34"/>
      <c r="S31" s="34"/>
      <c r="T31" s="34"/>
      <c r="U31" s="34"/>
      <c r="V31" s="34"/>
      <c r="W31" s="34"/>
      <c r="X31" s="34"/>
      <c r="Y31" s="34"/>
    </row>
    <row r="32" spans="2:25" ht="12" customHeight="1">
      <c r="B32" s="34"/>
      <c r="C32" s="34"/>
      <c r="D32" s="34"/>
      <c r="E32" s="34"/>
      <c r="F32" s="34"/>
      <c r="G32" s="34"/>
      <c r="H32" s="34"/>
      <c r="I32" s="34"/>
      <c r="J32" s="34"/>
      <c r="K32" s="34"/>
      <c r="L32" s="392"/>
      <c r="M32" s="392"/>
      <c r="N32" s="392"/>
      <c r="O32" s="34"/>
      <c r="P32" s="110"/>
      <c r="Q32" s="34"/>
      <c r="R32" s="34"/>
      <c r="S32" s="34"/>
      <c r="T32" s="34"/>
      <c r="U32" s="34"/>
      <c r="V32" s="34"/>
      <c r="W32" s="34"/>
      <c r="X32" s="34"/>
      <c r="Y32" s="34"/>
    </row>
    <row r="33" spans="2:25" ht="12" customHeight="1">
      <c r="B33" s="34"/>
      <c r="C33" s="392"/>
      <c r="D33" s="400" t="s">
        <v>9</v>
      </c>
      <c r="E33" s="400" t="s">
        <v>10</v>
      </c>
      <c r="F33" s="400" t="s">
        <v>11</v>
      </c>
      <c r="G33" s="400" t="s">
        <v>12</v>
      </c>
      <c r="H33" s="400" t="s">
        <v>13</v>
      </c>
      <c r="I33" s="400" t="s">
        <v>14</v>
      </c>
      <c r="J33" s="392"/>
      <c r="K33" s="400" t="s">
        <v>90</v>
      </c>
      <c r="L33" s="400" t="s">
        <v>91</v>
      </c>
      <c r="M33" s="400" t="s">
        <v>92</v>
      </c>
      <c r="N33" s="400" t="s">
        <v>93</v>
      </c>
      <c r="O33" s="34"/>
      <c r="P33" s="182"/>
      <c r="Q33" s="34"/>
      <c r="R33" s="34"/>
      <c r="S33" s="34"/>
      <c r="T33" s="34"/>
      <c r="U33" s="34"/>
      <c r="V33" s="34"/>
      <c r="W33" s="34"/>
      <c r="X33" s="34"/>
      <c r="Y33" s="34"/>
    </row>
    <row r="34" spans="2:25" ht="12" customHeight="1">
      <c r="B34" s="162" t="s">
        <v>94</v>
      </c>
      <c r="C34" s="394" t="s">
        <v>17</v>
      </c>
      <c r="D34" s="403"/>
      <c r="E34" s="404"/>
      <c r="F34" s="403"/>
      <c r="G34" s="403"/>
      <c r="H34" s="403"/>
      <c r="I34" s="403"/>
      <c r="J34" s="394" t="s">
        <v>18</v>
      </c>
      <c r="K34" s="404"/>
      <c r="L34" s="404"/>
      <c r="M34" s="403"/>
      <c r="N34" s="403"/>
      <c r="O34" s="34"/>
      <c r="P34" s="182"/>
      <c r="Q34" s="34"/>
      <c r="R34" s="34"/>
      <c r="S34" s="34"/>
      <c r="T34" s="34"/>
      <c r="U34" s="34"/>
      <c r="V34" s="34"/>
      <c r="W34" s="34"/>
      <c r="X34" s="34"/>
      <c r="Y34" s="34"/>
    </row>
    <row r="35" spans="2:25" ht="12" customHeight="1">
      <c r="B35" s="160" t="s">
        <v>95</v>
      </c>
      <c r="C35" s="156" t="s">
        <v>96</v>
      </c>
      <c r="D35" s="156">
        <v>312</v>
      </c>
      <c r="E35" s="156">
        <v>312</v>
      </c>
      <c r="F35" s="159">
        <v>0.5</v>
      </c>
      <c r="G35" s="156">
        <f>+E35*F35</f>
        <v>156</v>
      </c>
      <c r="H35" s="156" t="s">
        <v>23</v>
      </c>
      <c r="I35" s="175" t="s">
        <v>66</v>
      </c>
      <c r="J35" s="156" t="s">
        <v>25</v>
      </c>
      <c r="K35" s="175" t="s">
        <v>97</v>
      </c>
      <c r="L35" s="330" t="s">
        <v>98</v>
      </c>
      <c r="M35" s="156">
        <v>194</v>
      </c>
      <c r="N35" s="156">
        <v>154</v>
      </c>
      <c r="O35" s="34"/>
      <c r="P35" s="178"/>
      <c r="Q35" s="34"/>
      <c r="R35" s="34"/>
      <c r="S35" s="34"/>
      <c r="T35" s="34"/>
      <c r="U35" s="34"/>
      <c r="V35" s="34"/>
      <c r="W35" s="34"/>
      <c r="X35" s="34"/>
      <c r="Y35" s="34"/>
    </row>
    <row r="36" spans="2:25" ht="12" customHeight="1">
      <c r="B36" s="181" t="s">
        <v>99</v>
      </c>
      <c r="C36" s="329" t="s">
        <v>100</v>
      </c>
      <c r="D36" s="177">
        <v>464.8</v>
      </c>
      <c r="E36" s="177">
        <v>464.8</v>
      </c>
      <c r="F36" s="180" t="s">
        <v>101</v>
      </c>
      <c r="G36" s="177">
        <v>232.4</v>
      </c>
      <c r="H36" s="177" t="s">
        <v>23</v>
      </c>
      <c r="I36" s="179" t="s">
        <v>102</v>
      </c>
      <c r="J36" s="177" t="s">
        <v>25</v>
      </c>
      <c r="K36" s="179" t="s">
        <v>103</v>
      </c>
      <c r="L36" s="330">
        <v>2028</v>
      </c>
      <c r="M36" s="177">
        <v>184</v>
      </c>
      <c r="N36" s="177">
        <v>149</v>
      </c>
      <c r="O36" s="34"/>
      <c r="P36" s="178"/>
      <c r="Q36" s="34"/>
      <c r="R36" s="34"/>
      <c r="S36" s="34"/>
      <c r="T36" s="34"/>
      <c r="U36" s="34"/>
      <c r="V36" s="34"/>
      <c r="W36" s="34"/>
      <c r="X36" s="34"/>
      <c r="Y36" s="34"/>
    </row>
    <row r="37" spans="2:25" ht="12" customHeight="1">
      <c r="B37" s="160" t="s">
        <v>104</v>
      </c>
      <c r="C37" s="177" t="s">
        <v>105</v>
      </c>
      <c r="D37" s="176">
        <v>344.5</v>
      </c>
      <c r="E37" s="176">
        <v>344.5</v>
      </c>
      <c r="F37" s="159">
        <v>0.5</v>
      </c>
      <c r="G37" s="156">
        <f>+E37*F37</f>
        <v>172.25</v>
      </c>
      <c r="H37" s="156" t="s">
        <v>23</v>
      </c>
      <c r="I37" s="158">
        <v>2016</v>
      </c>
      <c r="J37" s="156" t="s">
        <v>25</v>
      </c>
      <c r="K37" s="175" t="s">
        <v>106</v>
      </c>
      <c r="L37" s="330" t="s">
        <v>107</v>
      </c>
      <c r="M37" s="156">
        <v>194</v>
      </c>
      <c r="N37" s="156">
        <v>154</v>
      </c>
      <c r="O37" s="34"/>
      <c r="P37" s="391"/>
      <c r="Q37" s="34"/>
      <c r="R37" s="34"/>
      <c r="S37" s="34"/>
      <c r="T37" s="34"/>
      <c r="U37" s="34"/>
      <c r="V37" s="34"/>
      <c r="W37" s="34"/>
      <c r="X37" s="34"/>
      <c r="Y37" s="34"/>
    </row>
    <row r="38" spans="2:25" ht="12" customHeight="1">
      <c r="B38" s="160" t="s">
        <v>108</v>
      </c>
      <c r="C38" s="176" t="s">
        <v>443</v>
      </c>
      <c r="D38" s="176">
        <v>263.10000000000002</v>
      </c>
      <c r="E38" s="176">
        <v>263.10000000000002</v>
      </c>
      <c r="F38" s="159">
        <v>0.5</v>
      </c>
      <c r="G38" s="156">
        <f>+E38*F38</f>
        <v>131.55000000000001</v>
      </c>
      <c r="H38" s="156" t="s">
        <v>23</v>
      </c>
      <c r="I38" s="158">
        <v>2016</v>
      </c>
      <c r="J38" s="156" t="s">
        <v>25</v>
      </c>
      <c r="K38" s="175" t="s">
        <v>106</v>
      </c>
      <c r="L38" s="330" t="s">
        <v>107</v>
      </c>
      <c r="M38" s="156">
        <v>194</v>
      </c>
      <c r="N38" s="156">
        <v>154</v>
      </c>
      <c r="O38" s="34"/>
      <c r="P38" s="174"/>
      <c r="Q38" s="34"/>
      <c r="R38" s="34"/>
      <c r="S38" s="34"/>
      <c r="T38" s="34"/>
      <c r="U38" s="34"/>
      <c r="V38" s="34"/>
      <c r="W38" s="34"/>
      <c r="X38" s="34"/>
      <c r="Y38" s="34"/>
    </row>
    <row r="39" spans="2:25" ht="12" customHeight="1">
      <c r="B39" s="138" t="s">
        <v>109</v>
      </c>
      <c r="C39" s="132"/>
      <c r="D39" s="133">
        <f>SUM(D35:D38)</f>
        <v>1384.4</v>
      </c>
      <c r="E39" s="133">
        <f>SUM(E35:E38)</f>
        <v>1384.4</v>
      </c>
      <c r="F39" s="133"/>
      <c r="G39" s="133">
        <f>SUM(G35:G38)</f>
        <v>692.2</v>
      </c>
      <c r="H39" s="132"/>
      <c r="I39" s="136"/>
      <c r="J39" s="132"/>
      <c r="K39" s="132"/>
      <c r="L39" s="132"/>
      <c r="M39" s="132"/>
      <c r="N39" s="163"/>
      <c r="O39" s="34"/>
      <c r="P39" s="34"/>
      <c r="Q39" s="34"/>
      <c r="R39" s="34"/>
      <c r="S39" s="34"/>
      <c r="T39" s="34"/>
      <c r="U39" s="34"/>
      <c r="V39" s="34"/>
      <c r="W39" s="34"/>
      <c r="X39" s="34"/>
      <c r="Y39" s="34"/>
    </row>
    <row r="40" spans="2:25" ht="12" customHeight="1">
      <c r="B40" s="173"/>
      <c r="C40" s="114"/>
      <c r="D40" s="115"/>
      <c r="E40" s="115"/>
      <c r="F40" s="115"/>
      <c r="G40" s="115"/>
      <c r="H40" s="114"/>
      <c r="I40" s="172"/>
      <c r="J40" s="114"/>
      <c r="K40" s="114"/>
      <c r="L40" s="114"/>
      <c r="M40" s="114"/>
      <c r="N40" s="114"/>
      <c r="O40" s="34"/>
      <c r="P40" s="392"/>
      <c r="Q40" s="34"/>
      <c r="R40" s="34"/>
      <c r="S40" s="34"/>
      <c r="T40" s="34"/>
      <c r="U40" s="34"/>
      <c r="V40" s="34"/>
      <c r="W40" s="34"/>
      <c r="X40" s="34"/>
      <c r="Y40" s="34"/>
    </row>
    <row r="41" spans="2:25" ht="12" customHeight="1">
      <c r="B41" s="34"/>
      <c r="C41" s="392"/>
      <c r="D41" s="400" t="s">
        <v>9</v>
      </c>
      <c r="E41" s="400" t="s">
        <v>10</v>
      </c>
      <c r="F41" s="400" t="s">
        <v>11</v>
      </c>
      <c r="G41" s="400" t="s">
        <v>12</v>
      </c>
      <c r="H41" s="400" t="s">
        <v>13</v>
      </c>
      <c r="I41" s="400" t="s">
        <v>14</v>
      </c>
      <c r="J41" s="114"/>
      <c r="K41" s="400" t="s">
        <v>19</v>
      </c>
      <c r="L41" s="400" t="s">
        <v>110</v>
      </c>
      <c r="M41" s="114"/>
      <c r="N41" s="114"/>
      <c r="O41" s="34"/>
      <c r="P41" s="392"/>
      <c r="Q41" s="34"/>
      <c r="R41" s="34"/>
      <c r="S41" s="34"/>
      <c r="T41" s="34"/>
      <c r="U41" s="34"/>
      <c r="V41" s="34"/>
      <c r="W41" s="34"/>
      <c r="X41" s="34"/>
      <c r="Y41" s="34"/>
    </row>
    <row r="42" spans="2:25" ht="12" customHeight="1">
      <c r="B42" s="162" t="s">
        <v>111</v>
      </c>
      <c r="C42" s="394" t="s">
        <v>17</v>
      </c>
      <c r="D42" s="403"/>
      <c r="E42" s="404"/>
      <c r="F42" s="403"/>
      <c r="G42" s="403"/>
      <c r="H42" s="403"/>
      <c r="I42" s="403"/>
      <c r="J42" s="171" t="s">
        <v>18</v>
      </c>
      <c r="K42" s="404"/>
      <c r="L42" s="403"/>
      <c r="M42" s="171" t="s">
        <v>112</v>
      </c>
      <c r="N42" s="171"/>
      <c r="O42" s="34"/>
      <c r="P42" s="392"/>
      <c r="Q42" s="34"/>
      <c r="R42" s="34"/>
      <c r="S42" s="34"/>
      <c r="T42" s="34"/>
      <c r="U42" s="34"/>
      <c r="V42" s="34"/>
      <c r="W42" s="34"/>
      <c r="X42" s="34"/>
      <c r="Y42" s="34"/>
    </row>
    <row r="43" spans="2:25" ht="12" customHeight="1">
      <c r="B43" s="1" t="s">
        <v>113</v>
      </c>
      <c r="C43" s="170" t="s">
        <v>114</v>
      </c>
      <c r="D43" s="169">
        <v>30</v>
      </c>
      <c r="E43" s="169">
        <v>30</v>
      </c>
      <c r="F43" s="169">
        <v>100</v>
      </c>
      <c r="G43" s="169">
        <v>30</v>
      </c>
      <c r="H43" s="167" t="s">
        <v>29</v>
      </c>
      <c r="I43" s="168">
        <v>2016</v>
      </c>
      <c r="J43" s="167" t="s">
        <v>115</v>
      </c>
      <c r="K43" s="168">
        <v>2036</v>
      </c>
      <c r="L43" s="167">
        <v>236</v>
      </c>
      <c r="M43" s="166">
        <v>3.5</v>
      </c>
      <c r="N43" s="165"/>
      <c r="O43" s="34"/>
      <c r="P43" s="392"/>
      <c r="Q43" s="34"/>
      <c r="R43" s="34"/>
      <c r="S43" s="34"/>
      <c r="T43" s="34"/>
      <c r="U43" s="34"/>
      <c r="V43" s="34"/>
      <c r="W43" s="34"/>
      <c r="X43" s="34"/>
      <c r="Y43" s="34"/>
    </row>
    <row r="44" spans="2:25" ht="12" customHeight="1">
      <c r="B44" s="138" t="s">
        <v>109</v>
      </c>
      <c r="C44" s="132"/>
      <c r="D44" s="133">
        <f>SUM(D43)</f>
        <v>30</v>
      </c>
      <c r="E44" s="133">
        <f>SUM(E43)</f>
        <v>30</v>
      </c>
      <c r="F44" s="133"/>
      <c r="G44" s="133">
        <f>G43</f>
        <v>30</v>
      </c>
      <c r="H44" s="164"/>
      <c r="I44" s="136"/>
      <c r="J44" s="132"/>
      <c r="K44" s="132"/>
      <c r="L44" s="132"/>
      <c r="M44" s="132"/>
      <c r="N44" s="163"/>
      <c r="O44" s="34"/>
      <c r="P44" s="161"/>
      <c r="Q44" s="34"/>
      <c r="R44" s="34"/>
      <c r="S44" s="34"/>
      <c r="T44" s="34"/>
      <c r="U44" s="34"/>
      <c r="V44" s="34"/>
      <c r="W44" s="34"/>
      <c r="X44" s="34"/>
      <c r="Y44" s="34"/>
    </row>
    <row r="45" spans="2:25" ht="12" customHeight="1">
      <c r="B45" s="154"/>
      <c r="C45" s="392"/>
      <c r="D45" s="400" t="s">
        <v>9</v>
      </c>
      <c r="E45" s="400" t="s">
        <v>10</v>
      </c>
      <c r="F45" s="400" t="s">
        <v>11</v>
      </c>
      <c r="G45" s="400" t="s">
        <v>12</v>
      </c>
      <c r="H45" s="400" t="s">
        <v>13</v>
      </c>
      <c r="I45" s="400" t="s">
        <v>14</v>
      </c>
      <c r="J45" s="392"/>
      <c r="K45" s="400" t="s">
        <v>19</v>
      </c>
      <c r="L45" s="400" t="s">
        <v>116</v>
      </c>
      <c r="M45" s="34"/>
      <c r="N45" s="400"/>
      <c r="O45" s="34"/>
      <c r="P45" s="161"/>
      <c r="Q45" s="34"/>
      <c r="R45" s="34"/>
      <c r="S45" s="34"/>
      <c r="T45" s="34"/>
      <c r="U45" s="34"/>
      <c r="V45" s="34"/>
      <c r="W45" s="34"/>
      <c r="X45" s="34"/>
      <c r="Y45" s="34"/>
    </row>
    <row r="46" spans="2:25" ht="12" customHeight="1">
      <c r="B46" s="162" t="s">
        <v>117</v>
      </c>
      <c r="C46" s="394" t="s">
        <v>17</v>
      </c>
      <c r="D46" s="403"/>
      <c r="E46" s="404"/>
      <c r="F46" s="403"/>
      <c r="G46" s="403"/>
      <c r="H46" s="403"/>
      <c r="I46" s="403"/>
      <c r="J46" s="394" t="s">
        <v>18</v>
      </c>
      <c r="K46" s="404"/>
      <c r="L46" s="403"/>
      <c r="M46" s="34"/>
      <c r="N46" s="400"/>
      <c r="O46" s="34"/>
      <c r="P46" s="161"/>
      <c r="Q46" s="34"/>
      <c r="R46" s="34"/>
      <c r="S46" s="34"/>
      <c r="T46" s="34"/>
      <c r="U46" s="34"/>
      <c r="V46" s="34"/>
      <c r="W46" s="34"/>
      <c r="X46" s="34"/>
      <c r="Y46" s="34"/>
    </row>
    <row r="47" spans="2:25" ht="12" customHeight="1">
      <c r="B47" s="160" t="s">
        <v>118</v>
      </c>
      <c r="C47" s="156" t="s">
        <v>27</v>
      </c>
      <c r="D47" s="156">
        <v>752</v>
      </c>
      <c r="E47" s="156">
        <v>752</v>
      </c>
      <c r="F47" s="159">
        <v>1</v>
      </c>
      <c r="G47" s="156">
        <v>752</v>
      </c>
      <c r="H47" s="156" t="s">
        <v>29</v>
      </c>
      <c r="I47" s="158" t="s">
        <v>447</v>
      </c>
      <c r="J47" s="156" t="s">
        <v>25</v>
      </c>
      <c r="K47" s="158" t="s">
        <v>119</v>
      </c>
      <c r="L47" s="157">
        <v>72.7</v>
      </c>
      <c r="M47" s="34"/>
      <c r="N47" s="156"/>
      <c r="O47" s="34"/>
      <c r="P47" s="155"/>
      <c r="Q47" s="34"/>
      <c r="R47" s="34"/>
      <c r="S47" s="34"/>
      <c r="T47" s="34"/>
      <c r="U47" s="34"/>
      <c r="V47" s="34"/>
      <c r="W47" s="34"/>
      <c r="X47" s="34"/>
      <c r="Y47" s="34"/>
    </row>
    <row r="48" spans="2:25" ht="12" customHeight="1">
      <c r="B48" s="138" t="s">
        <v>89</v>
      </c>
      <c r="C48" s="132"/>
      <c r="D48" s="133">
        <v>752</v>
      </c>
      <c r="E48" s="133">
        <v>752</v>
      </c>
      <c r="F48" s="133"/>
      <c r="G48" s="133">
        <f>G47</f>
        <v>752</v>
      </c>
      <c r="H48" s="132"/>
      <c r="I48" s="132"/>
      <c r="J48" s="132"/>
      <c r="K48" s="132"/>
      <c r="L48" s="132"/>
      <c r="M48" s="34"/>
      <c r="N48" s="114"/>
      <c r="O48" s="34"/>
      <c r="P48" s="155"/>
      <c r="Q48" s="34"/>
      <c r="R48" s="34"/>
      <c r="S48" s="34"/>
      <c r="T48" s="34"/>
      <c r="U48" s="34"/>
      <c r="V48" s="34"/>
      <c r="W48" s="34"/>
      <c r="X48" s="34"/>
      <c r="Y48" s="34"/>
    </row>
    <row r="49" spans="1:25" ht="12" customHeight="1">
      <c r="B49" s="34"/>
      <c r="C49" s="34"/>
      <c r="D49" s="34"/>
      <c r="E49" s="34"/>
      <c r="F49" s="34"/>
      <c r="G49" s="34"/>
      <c r="H49" s="34"/>
      <c r="I49" s="34"/>
      <c r="J49" s="34"/>
      <c r="K49" s="34"/>
      <c r="L49" s="392"/>
      <c r="M49" s="34"/>
      <c r="N49" s="392"/>
      <c r="O49" s="34"/>
      <c r="P49" s="155"/>
      <c r="Q49" s="34"/>
      <c r="R49" s="34"/>
      <c r="S49" s="34"/>
      <c r="T49" s="34"/>
      <c r="U49" s="34"/>
      <c r="V49" s="34"/>
      <c r="W49" s="34"/>
      <c r="X49" s="34"/>
      <c r="Y49" s="34"/>
    </row>
    <row r="50" spans="1:25" ht="12" customHeight="1">
      <c r="B50" s="64"/>
      <c r="C50" s="392"/>
      <c r="D50" s="400" t="s">
        <v>9</v>
      </c>
      <c r="E50" s="400" t="s">
        <v>10</v>
      </c>
      <c r="F50" s="400" t="s">
        <v>11</v>
      </c>
      <c r="G50" s="400" t="s">
        <v>12</v>
      </c>
      <c r="H50" s="400" t="s">
        <v>13</v>
      </c>
      <c r="I50" s="400" t="s">
        <v>14</v>
      </c>
      <c r="J50" s="392"/>
      <c r="K50" s="400" t="s">
        <v>90</v>
      </c>
      <c r="L50" s="400" t="s">
        <v>91</v>
      </c>
      <c r="M50" s="400" t="s">
        <v>120</v>
      </c>
      <c r="N50" s="400" t="s">
        <v>121</v>
      </c>
      <c r="O50" s="401" t="s">
        <v>19</v>
      </c>
      <c r="P50" s="401" t="s">
        <v>122</v>
      </c>
      <c r="Q50" s="34"/>
      <c r="R50" s="34"/>
      <c r="S50" s="34"/>
      <c r="T50" s="34"/>
      <c r="U50" s="34"/>
      <c r="V50" s="34"/>
      <c r="W50" s="34"/>
      <c r="X50" s="34"/>
      <c r="Y50" s="34"/>
    </row>
    <row r="51" spans="1:25" ht="12" customHeight="1">
      <c r="B51" s="154" t="s">
        <v>123</v>
      </c>
      <c r="C51" s="392" t="s">
        <v>17</v>
      </c>
      <c r="D51" s="400"/>
      <c r="E51" s="402"/>
      <c r="F51" s="403"/>
      <c r="G51" s="403"/>
      <c r="H51" s="400"/>
      <c r="I51" s="400"/>
      <c r="J51" s="392" t="s">
        <v>18</v>
      </c>
      <c r="K51" s="402"/>
      <c r="L51" s="400"/>
      <c r="M51" s="400"/>
      <c r="N51" s="400"/>
      <c r="O51" s="401"/>
      <c r="P51" s="401"/>
      <c r="Q51" s="34"/>
      <c r="R51" s="34"/>
      <c r="S51" s="34"/>
      <c r="T51" s="34"/>
      <c r="U51" s="34"/>
      <c r="V51" s="34"/>
      <c r="W51" s="34"/>
      <c r="X51" s="34"/>
      <c r="Y51" s="34"/>
    </row>
    <row r="52" spans="1:25" ht="12" customHeight="1">
      <c r="B52" s="153" t="s">
        <v>124</v>
      </c>
      <c r="C52" s="150" t="s">
        <v>125</v>
      </c>
      <c r="D52" s="150">
        <v>128</v>
      </c>
      <c r="E52" s="150">
        <v>0</v>
      </c>
      <c r="F52" s="152">
        <v>0.35</v>
      </c>
      <c r="G52" s="150">
        <f>D52*F52</f>
        <v>44.8</v>
      </c>
      <c r="H52" s="150" t="s">
        <v>126</v>
      </c>
      <c r="I52" s="331" t="s">
        <v>127</v>
      </c>
      <c r="J52" s="150" t="s">
        <v>25</v>
      </c>
      <c r="K52" s="151">
        <v>2027</v>
      </c>
      <c r="L52" s="151">
        <v>2037</v>
      </c>
      <c r="M52" s="150">
        <v>7109</v>
      </c>
      <c r="N52" s="150">
        <v>3459</v>
      </c>
      <c r="O52" s="149"/>
      <c r="P52" s="148"/>
      <c r="Q52" s="34"/>
      <c r="R52" s="34"/>
      <c r="S52" s="34"/>
      <c r="T52" s="34"/>
      <c r="U52" s="34"/>
      <c r="V52" s="34"/>
      <c r="W52" s="34"/>
      <c r="X52" s="34"/>
      <c r="Y52" s="34"/>
    </row>
    <row r="53" spans="1:25" ht="12" customHeight="1">
      <c r="B53" s="138" t="s">
        <v>109</v>
      </c>
      <c r="C53" s="132"/>
      <c r="D53" s="133">
        <f>SUM(D52:D52)</f>
        <v>128</v>
      </c>
      <c r="E53" s="147">
        <v>0</v>
      </c>
      <c r="F53" s="133"/>
      <c r="G53" s="133">
        <f>SUM(G52:G52)</f>
        <v>44.8</v>
      </c>
      <c r="H53" s="132"/>
      <c r="I53" s="132"/>
      <c r="J53" s="132"/>
      <c r="K53" s="132"/>
      <c r="L53" s="132"/>
      <c r="M53" s="132"/>
      <c r="N53" s="132"/>
      <c r="O53" s="135"/>
      <c r="P53" s="135"/>
      <c r="Q53" s="34"/>
      <c r="R53" s="34"/>
      <c r="S53" s="34"/>
      <c r="T53" s="34"/>
      <c r="U53" s="34"/>
      <c r="V53" s="34"/>
      <c r="W53" s="34"/>
      <c r="X53" s="34"/>
      <c r="Y53" s="34"/>
    </row>
    <row r="54" spans="1:25" ht="12" customHeight="1">
      <c r="A54" s="89"/>
      <c r="B54" s="146" t="s">
        <v>128</v>
      </c>
      <c r="C54" s="150" t="s">
        <v>444</v>
      </c>
      <c r="D54" s="144">
        <v>605.17499999999995</v>
      </c>
      <c r="E54" s="144">
        <v>605.17499999999995</v>
      </c>
      <c r="F54" s="159">
        <v>0.5</v>
      </c>
      <c r="G54" s="143">
        <v>0</v>
      </c>
      <c r="H54" s="142" t="s">
        <v>29</v>
      </c>
      <c r="I54" s="141" t="s">
        <v>129</v>
      </c>
      <c r="J54" s="142" t="s">
        <v>130</v>
      </c>
      <c r="K54" s="141" t="s">
        <v>131</v>
      </c>
      <c r="L54" s="141" t="s">
        <v>132</v>
      </c>
      <c r="M54" s="141" t="s">
        <v>133</v>
      </c>
      <c r="N54" s="141" t="s">
        <v>134</v>
      </c>
      <c r="O54" s="140"/>
      <c r="P54" s="139"/>
      <c r="Q54" s="34"/>
      <c r="R54" s="34"/>
      <c r="S54" s="34"/>
      <c r="T54" s="34"/>
      <c r="U54" s="34"/>
      <c r="V54" s="34"/>
      <c r="W54" s="34"/>
      <c r="X54" s="34"/>
      <c r="Y54" s="34"/>
    </row>
    <row r="55" spans="1:25" ht="12" customHeight="1">
      <c r="A55" s="89"/>
      <c r="B55" s="146" t="s">
        <v>135</v>
      </c>
      <c r="C55" s="145"/>
      <c r="D55" s="144">
        <v>295</v>
      </c>
      <c r="E55" s="144">
        <v>295</v>
      </c>
      <c r="F55" s="159">
        <v>1</v>
      </c>
      <c r="G55" s="143">
        <v>0</v>
      </c>
      <c r="H55" s="142" t="s">
        <v>29</v>
      </c>
      <c r="I55" s="141" t="s">
        <v>129</v>
      </c>
      <c r="J55" s="142" t="s">
        <v>130</v>
      </c>
      <c r="K55" s="141" t="s">
        <v>131</v>
      </c>
      <c r="L55" s="141" t="s">
        <v>132</v>
      </c>
      <c r="M55" s="141" t="s">
        <v>133</v>
      </c>
      <c r="N55" s="141" t="s">
        <v>134</v>
      </c>
      <c r="O55" s="140"/>
      <c r="P55" s="139"/>
      <c r="Q55" s="34"/>
      <c r="R55" s="34"/>
      <c r="S55" s="34"/>
      <c r="T55" s="34"/>
      <c r="U55" s="34"/>
      <c r="V55" s="34"/>
      <c r="W55" s="34"/>
      <c r="X55" s="34"/>
      <c r="Y55" s="34"/>
    </row>
    <row r="56" spans="1:25" ht="12" customHeight="1">
      <c r="B56" s="138" t="s">
        <v>89</v>
      </c>
      <c r="C56" s="132"/>
      <c r="D56" s="137">
        <f>SUM(D54:D55)</f>
        <v>900.17499999999995</v>
      </c>
      <c r="E56" s="137">
        <f>SUM(E54:E55)</f>
        <v>900.17499999999995</v>
      </c>
      <c r="F56" s="137"/>
      <c r="G56" s="137">
        <f>SUM(G53:G54)</f>
        <v>44.8</v>
      </c>
      <c r="H56" s="132"/>
      <c r="I56" s="136"/>
      <c r="J56" s="132"/>
      <c r="K56" s="132"/>
      <c r="L56" s="132"/>
      <c r="M56" s="132"/>
      <c r="N56" s="132"/>
      <c r="O56" s="135"/>
      <c r="P56" s="135"/>
      <c r="Q56" s="34"/>
      <c r="R56" s="34"/>
      <c r="S56" s="34"/>
      <c r="T56" s="34"/>
      <c r="U56" s="34"/>
      <c r="V56" s="34"/>
      <c r="W56" s="34"/>
      <c r="X56" s="34"/>
      <c r="Y56" s="34"/>
    </row>
    <row r="57" spans="1:25" ht="12" customHeight="1">
      <c r="B57" s="34"/>
      <c r="C57" s="34"/>
      <c r="D57" s="34"/>
      <c r="E57" s="34"/>
      <c r="F57" s="34"/>
      <c r="G57" s="34"/>
      <c r="H57" s="34"/>
      <c r="I57" s="34"/>
      <c r="J57" s="34"/>
      <c r="K57" s="34"/>
      <c r="L57" s="392"/>
      <c r="M57" s="34"/>
      <c r="N57" s="392"/>
      <c r="O57" s="34"/>
      <c r="P57" s="34"/>
      <c r="Q57" s="34"/>
      <c r="R57" s="34"/>
      <c r="S57" s="34"/>
      <c r="T57" s="34"/>
      <c r="U57" s="34"/>
      <c r="V57" s="34"/>
      <c r="W57" s="34"/>
      <c r="X57" s="34"/>
      <c r="Y57" s="34"/>
    </row>
    <row r="58" spans="1:25" ht="12" customHeight="1">
      <c r="B58" s="78" t="s">
        <v>136</v>
      </c>
      <c r="C58" s="394"/>
      <c r="D58" s="134">
        <v>145.6</v>
      </c>
      <c r="E58" s="134">
        <v>145.6</v>
      </c>
      <c r="F58" s="132"/>
      <c r="G58" s="133"/>
      <c r="H58" s="132"/>
      <c r="I58" s="132"/>
      <c r="J58" s="132"/>
      <c r="K58" s="132"/>
      <c r="L58" s="132"/>
      <c r="M58" s="132"/>
      <c r="N58" s="132"/>
      <c r="O58" s="132"/>
      <c r="P58" s="132"/>
      <c r="Q58" s="34"/>
      <c r="R58" s="34"/>
      <c r="S58" s="34"/>
      <c r="T58" s="34"/>
      <c r="U58" s="34"/>
      <c r="V58" s="34"/>
      <c r="W58" s="34"/>
      <c r="X58" s="34"/>
      <c r="Y58" s="34"/>
    </row>
    <row r="59" spans="1:25" ht="12" customHeight="1">
      <c r="B59" s="34"/>
      <c r="C59" s="392"/>
      <c r="D59" s="131"/>
      <c r="E59" s="131"/>
      <c r="F59" s="114"/>
      <c r="G59" s="131"/>
      <c r="H59" s="114"/>
      <c r="I59" s="114"/>
      <c r="J59" s="114"/>
      <c r="K59" s="114"/>
      <c r="L59" s="114"/>
      <c r="M59" s="34"/>
      <c r="N59" s="114"/>
      <c r="P59" s="34"/>
      <c r="Q59" s="34"/>
      <c r="R59" s="34"/>
      <c r="S59" s="34"/>
      <c r="T59" s="34"/>
      <c r="U59" s="34"/>
      <c r="V59" s="34"/>
      <c r="W59" s="34"/>
      <c r="X59" s="34"/>
      <c r="Y59" s="34"/>
    </row>
    <row r="60" spans="1:25" ht="21" customHeight="1">
      <c r="B60" s="130" t="s">
        <v>137</v>
      </c>
      <c r="C60" s="394"/>
      <c r="D60" s="394" t="s">
        <v>138</v>
      </c>
      <c r="E60" s="391"/>
      <c r="F60" s="129"/>
      <c r="G60" s="391"/>
      <c r="H60" s="114"/>
      <c r="I60" s="114"/>
      <c r="J60" s="114"/>
      <c r="K60" s="114"/>
      <c r="L60" s="114"/>
      <c r="M60" s="34"/>
      <c r="N60" s="114"/>
      <c r="O60" s="34"/>
      <c r="P60" s="34"/>
      <c r="Q60" s="34"/>
      <c r="R60" s="34"/>
      <c r="S60" s="34"/>
      <c r="T60" s="34"/>
      <c r="U60" s="34"/>
      <c r="V60" s="34"/>
      <c r="W60" s="34"/>
      <c r="X60" s="34"/>
      <c r="Y60" s="34"/>
    </row>
    <row r="61" spans="1:25" ht="12" customHeight="1">
      <c r="B61" s="126" t="s">
        <v>139</v>
      </c>
      <c r="C61" s="125"/>
      <c r="D61" s="125">
        <f>E12+E31+E39+E48+E58+E44+E56</f>
        <v>9858.4249999999993</v>
      </c>
      <c r="E61" s="128"/>
      <c r="F61" s="118"/>
      <c r="G61" s="117"/>
      <c r="H61" s="115"/>
      <c r="I61" s="115"/>
      <c r="J61" s="115"/>
      <c r="K61" s="115"/>
      <c r="L61" s="115"/>
      <c r="M61" s="34"/>
      <c r="N61" s="115"/>
      <c r="O61" s="34"/>
      <c r="P61" s="34"/>
      <c r="Q61" s="34"/>
      <c r="R61" s="34"/>
      <c r="S61" s="34"/>
      <c r="T61" s="34"/>
      <c r="U61" s="34"/>
      <c r="V61" s="34"/>
      <c r="W61" s="34"/>
      <c r="X61" s="34"/>
      <c r="Y61" s="34"/>
    </row>
    <row r="62" spans="1:25" ht="12" customHeight="1">
      <c r="B62" s="126" t="s">
        <v>140</v>
      </c>
      <c r="C62" s="125"/>
      <c r="D62" s="124">
        <f>E12+E29+E39+E58+E44+E48</f>
        <v>7572.25</v>
      </c>
      <c r="E62" s="127"/>
      <c r="F62" s="118"/>
      <c r="G62" s="117"/>
      <c r="H62" s="115"/>
      <c r="I62" s="115"/>
      <c r="J62" s="115"/>
      <c r="K62" s="115"/>
      <c r="L62" s="115"/>
      <c r="M62" s="34"/>
      <c r="N62" s="115"/>
      <c r="O62" s="34"/>
      <c r="P62" s="34"/>
      <c r="Q62" s="34"/>
      <c r="R62" s="34"/>
      <c r="S62" s="34"/>
      <c r="T62" s="34"/>
      <c r="U62" s="34"/>
      <c r="V62" s="34"/>
      <c r="W62" s="34"/>
      <c r="X62" s="34"/>
      <c r="Y62" s="34"/>
    </row>
    <row r="63" spans="1:25" ht="12" customHeight="1">
      <c r="B63" s="126" t="s">
        <v>141</v>
      </c>
      <c r="C63" s="125"/>
      <c r="D63" s="124">
        <f>G12+G29+G39+G44+G48</f>
        <v>4379.24</v>
      </c>
      <c r="E63" s="115"/>
      <c r="F63" s="123"/>
      <c r="G63" s="1"/>
      <c r="H63" s="122"/>
      <c r="I63" s="115"/>
      <c r="J63" s="115"/>
      <c r="K63" s="115"/>
      <c r="L63" s="115"/>
      <c r="M63" s="34"/>
      <c r="N63" s="115"/>
      <c r="O63" s="34"/>
      <c r="P63" s="34"/>
      <c r="Q63" s="34"/>
      <c r="R63" s="34"/>
      <c r="S63" s="34"/>
      <c r="T63" s="34"/>
      <c r="U63" s="34"/>
      <c r="V63" s="34"/>
      <c r="W63" s="34"/>
      <c r="X63" s="34"/>
      <c r="Y63" s="34"/>
    </row>
    <row r="64" spans="1:25" ht="12" customHeight="1">
      <c r="B64" s="121"/>
      <c r="C64" s="120"/>
      <c r="D64" s="119"/>
      <c r="E64" s="118"/>
      <c r="F64" s="118"/>
      <c r="G64" s="117"/>
      <c r="H64" s="115"/>
      <c r="I64" s="115"/>
      <c r="J64" s="115"/>
      <c r="K64" s="115"/>
      <c r="L64" s="115"/>
      <c r="M64" s="34"/>
      <c r="N64" s="115"/>
      <c r="O64" s="34"/>
      <c r="P64" s="34"/>
      <c r="Q64" s="34"/>
      <c r="R64" s="34"/>
      <c r="S64" s="34"/>
      <c r="T64" s="34"/>
      <c r="U64" s="34"/>
      <c r="V64" s="34"/>
      <c r="W64" s="34"/>
      <c r="X64" s="34"/>
      <c r="Y64" s="34"/>
    </row>
    <row r="65" spans="1:25">
      <c r="B65" s="116"/>
      <c r="C65" s="114"/>
      <c r="D65" s="115"/>
      <c r="E65" s="115"/>
      <c r="F65" s="114"/>
      <c r="G65" s="115"/>
      <c r="H65" s="114"/>
      <c r="I65" s="114"/>
      <c r="J65" s="114"/>
      <c r="K65" s="114"/>
      <c r="L65" s="114"/>
      <c r="M65" s="114"/>
      <c r="N65" s="114"/>
      <c r="O65" s="34"/>
      <c r="P65" s="34"/>
      <c r="Q65" s="34"/>
      <c r="R65" s="34"/>
      <c r="S65" s="34"/>
      <c r="T65" s="34"/>
      <c r="U65" s="34"/>
      <c r="V65" s="34"/>
      <c r="W65" s="34"/>
      <c r="X65" s="34"/>
      <c r="Y65" s="34"/>
    </row>
    <row r="66" spans="1:25" s="107" customFormat="1" ht="10.5">
      <c r="B66" s="333" t="s">
        <v>142</v>
      </c>
      <c r="C66" s="108"/>
      <c r="D66" s="108"/>
      <c r="E66" s="113"/>
      <c r="F66" s="108"/>
      <c r="G66" s="112"/>
      <c r="H66" s="108"/>
      <c r="I66" s="108"/>
      <c r="J66" s="108"/>
      <c r="K66" s="108"/>
      <c r="L66" s="109"/>
      <c r="M66" s="109"/>
      <c r="N66" s="109"/>
      <c r="O66" s="108"/>
      <c r="P66" s="108"/>
      <c r="Q66" s="108"/>
      <c r="R66" s="108"/>
      <c r="S66" s="108"/>
      <c r="T66" s="108"/>
      <c r="U66" s="108"/>
      <c r="V66" s="108"/>
      <c r="W66" s="108"/>
      <c r="X66" s="108"/>
      <c r="Y66" s="108"/>
    </row>
    <row r="67" spans="1:25" s="107" customFormat="1" ht="10.5">
      <c r="B67" s="333" t="s">
        <v>438</v>
      </c>
      <c r="C67" s="108"/>
      <c r="D67" s="108"/>
      <c r="E67" s="111"/>
      <c r="F67" s="108"/>
      <c r="G67" s="108"/>
      <c r="H67" s="108"/>
      <c r="I67" s="108"/>
      <c r="J67" s="108"/>
      <c r="K67" s="108"/>
      <c r="L67" s="109"/>
      <c r="M67" s="109"/>
      <c r="N67" s="109"/>
      <c r="O67" s="108"/>
      <c r="P67" s="108"/>
      <c r="Q67" s="108"/>
      <c r="R67" s="108"/>
      <c r="S67" s="108"/>
      <c r="T67" s="108"/>
      <c r="U67" s="108"/>
      <c r="V67" s="108"/>
      <c r="W67" s="108"/>
      <c r="X67" s="108"/>
      <c r="Y67" s="108"/>
    </row>
    <row r="68" spans="1:25" s="107" customFormat="1" ht="10.5">
      <c r="B68" s="333" t="s">
        <v>143</v>
      </c>
      <c r="C68" s="108"/>
      <c r="D68" s="108"/>
      <c r="E68" s="108"/>
      <c r="F68" s="108"/>
      <c r="G68" s="108"/>
      <c r="H68" s="108"/>
      <c r="I68" s="108"/>
      <c r="J68" s="108"/>
      <c r="K68" s="108"/>
      <c r="L68" s="109"/>
      <c r="M68" s="109"/>
      <c r="N68" s="109"/>
      <c r="O68" s="108"/>
      <c r="P68" s="108"/>
      <c r="Q68" s="108"/>
      <c r="R68" s="108"/>
      <c r="S68" s="108"/>
      <c r="T68" s="108"/>
      <c r="U68" s="108"/>
      <c r="V68" s="108"/>
      <c r="W68" s="108"/>
      <c r="X68" s="108"/>
      <c r="Y68" s="108"/>
    </row>
    <row r="69" spans="1:25" s="107" customFormat="1" ht="10.5">
      <c r="B69" s="333" t="s">
        <v>144</v>
      </c>
      <c r="C69" s="108"/>
      <c r="D69" s="108"/>
      <c r="E69" s="108"/>
      <c r="F69" s="108"/>
      <c r="G69" s="108"/>
      <c r="H69" s="108"/>
      <c r="I69" s="108"/>
      <c r="J69" s="108"/>
      <c r="K69" s="108"/>
      <c r="L69" s="109"/>
      <c r="M69" s="109"/>
      <c r="N69" s="109"/>
      <c r="O69" s="108"/>
      <c r="P69" s="108"/>
      <c r="Q69" s="108"/>
      <c r="R69" s="108"/>
      <c r="S69" s="108"/>
      <c r="T69" s="108"/>
      <c r="U69" s="108"/>
      <c r="V69" s="108"/>
      <c r="W69" s="108"/>
      <c r="X69" s="108"/>
      <c r="Y69" s="108"/>
    </row>
    <row r="70" spans="1:25" s="107" customFormat="1" ht="10.5">
      <c r="B70" s="333" t="s">
        <v>145</v>
      </c>
      <c r="C70" s="108"/>
      <c r="D70" s="108"/>
      <c r="E70" s="108"/>
      <c r="F70" s="108"/>
      <c r="G70" s="108"/>
      <c r="H70" s="108"/>
      <c r="I70" s="108"/>
      <c r="J70" s="108"/>
      <c r="K70" s="108"/>
      <c r="L70" s="109"/>
      <c r="M70" s="109"/>
      <c r="N70" s="109"/>
      <c r="O70" s="108"/>
      <c r="P70" s="108"/>
      <c r="Q70" s="108"/>
      <c r="R70" s="108"/>
      <c r="S70" s="108"/>
      <c r="T70" s="108"/>
      <c r="U70" s="108"/>
      <c r="V70" s="108"/>
      <c r="W70" s="108"/>
      <c r="X70" s="108"/>
      <c r="Y70" s="108"/>
    </row>
    <row r="71" spans="1:25" s="107" customFormat="1" ht="10.5">
      <c r="B71" s="333" t="s">
        <v>146</v>
      </c>
      <c r="C71" s="108"/>
      <c r="D71" s="108"/>
      <c r="E71" s="108"/>
      <c r="F71" s="108"/>
      <c r="G71" s="108"/>
      <c r="H71" s="108"/>
      <c r="I71" s="108"/>
      <c r="J71" s="108"/>
      <c r="K71" s="108"/>
      <c r="L71" s="109"/>
      <c r="M71" s="109"/>
      <c r="N71" s="109"/>
      <c r="O71" s="108"/>
      <c r="P71" s="108"/>
      <c r="Q71" s="108"/>
      <c r="R71" s="108"/>
      <c r="S71" s="108"/>
      <c r="T71" s="108"/>
      <c r="U71" s="108"/>
      <c r="V71" s="108"/>
      <c r="W71" s="108"/>
      <c r="X71" s="108"/>
      <c r="Y71" s="108"/>
    </row>
    <row r="72" spans="1:25" s="107" customFormat="1" ht="10.5">
      <c r="B72" s="334" t="s">
        <v>147</v>
      </c>
      <c r="C72" s="108"/>
      <c r="D72" s="108"/>
      <c r="E72" s="108"/>
      <c r="F72" s="108"/>
      <c r="G72" s="108"/>
      <c r="H72" s="108"/>
      <c r="I72" s="108"/>
      <c r="J72" s="108"/>
      <c r="K72" s="108"/>
      <c r="L72" s="109"/>
      <c r="M72" s="109"/>
      <c r="N72" s="109"/>
      <c r="O72" s="108"/>
      <c r="P72" s="108"/>
      <c r="Q72" s="108"/>
      <c r="R72" s="108"/>
      <c r="S72" s="108"/>
      <c r="T72" s="108"/>
      <c r="U72" s="108"/>
      <c r="V72" s="108"/>
      <c r="W72" s="108"/>
      <c r="X72" s="108"/>
      <c r="Y72" s="108"/>
    </row>
    <row r="73" spans="1:25" s="107" customFormat="1" ht="10.5">
      <c r="B73" s="333" t="s">
        <v>148</v>
      </c>
      <c r="C73" s="108"/>
      <c r="D73" s="108"/>
      <c r="E73" s="108"/>
      <c r="F73" s="108"/>
      <c r="G73" s="108"/>
      <c r="H73" s="108"/>
      <c r="I73" s="108"/>
      <c r="J73" s="108"/>
      <c r="K73" s="108"/>
      <c r="L73" s="109"/>
      <c r="M73" s="109"/>
      <c r="N73" s="109"/>
      <c r="O73" s="108"/>
      <c r="P73" s="108"/>
      <c r="Q73" s="108"/>
      <c r="R73" s="108"/>
      <c r="S73" s="108"/>
      <c r="T73" s="108"/>
      <c r="U73" s="108"/>
      <c r="V73" s="108"/>
      <c r="W73" s="108"/>
      <c r="X73" s="108"/>
      <c r="Y73" s="108"/>
    </row>
    <row r="74" spans="1:25" s="107" customFormat="1" ht="10.5">
      <c r="B74" s="335" t="s">
        <v>149</v>
      </c>
      <c r="C74" s="108"/>
      <c r="D74" s="108"/>
      <c r="E74" s="108"/>
      <c r="F74" s="108"/>
      <c r="G74" s="108"/>
      <c r="H74" s="108"/>
      <c r="I74" s="108"/>
      <c r="J74" s="108"/>
      <c r="K74" s="108"/>
      <c r="L74" s="109"/>
      <c r="M74" s="109"/>
      <c r="N74" s="109"/>
      <c r="O74" s="108"/>
      <c r="P74" s="108"/>
      <c r="Q74" s="108"/>
      <c r="R74" s="108"/>
      <c r="S74" s="108"/>
      <c r="T74" s="108"/>
      <c r="U74" s="108"/>
      <c r="V74" s="108"/>
      <c r="W74" s="108"/>
      <c r="X74" s="108"/>
      <c r="Y74" s="108"/>
    </row>
    <row r="75" spans="1:25" s="107" customFormat="1" ht="10.5">
      <c r="B75" s="335" t="s">
        <v>445</v>
      </c>
      <c r="C75" s="108"/>
      <c r="D75" s="108"/>
      <c r="E75" s="108"/>
      <c r="F75" s="108"/>
      <c r="G75" s="108"/>
      <c r="H75" s="108"/>
      <c r="I75" s="108"/>
      <c r="J75" s="108"/>
      <c r="K75" s="108"/>
      <c r="L75" s="109"/>
      <c r="M75" s="109"/>
      <c r="N75" s="109"/>
      <c r="O75" s="108"/>
      <c r="P75" s="108"/>
      <c r="Q75" s="108"/>
      <c r="R75" s="108"/>
      <c r="S75" s="108"/>
      <c r="T75" s="108"/>
      <c r="U75" s="108"/>
      <c r="V75" s="108"/>
      <c r="W75" s="108"/>
      <c r="X75" s="108"/>
      <c r="Y75" s="108"/>
    </row>
    <row r="76" spans="1:25" s="107" customFormat="1" ht="10.5">
      <c r="B76" s="335" t="s">
        <v>150</v>
      </c>
      <c r="C76" s="108"/>
      <c r="D76" s="108"/>
      <c r="E76" s="108"/>
      <c r="F76" s="108"/>
      <c r="G76" s="108"/>
      <c r="H76" s="108"/>
      <c r="I76" s="108"/>
      <c r="J76" s="108"/>
      <c r="K76" s="108"/>
      <c r="L76" s="109"/>
      <c r="M76" s="109"/>
      <c r="N76" s="109"/>
      <c r="O76" s="108"/>
      <c r="P76" s="108"/>
      <c r="Q76" s="108"/>
      <c r="R76" s="108"/>
      <c r="S76" s="108"/>
      <c r="T76" s="108"/>
      <c r="U76" s="108"/>
      <c r="V76" s="108"/>
      <c r="W76" s="108"/>
      <c r="X76" s="108"/>
      <c r="Y76" s="108"/>
    </row>
    <row r="77" spans="1:25" ht="10">
      <c r="B77" s="333" t="s">
        <v>151</v>
      </c>
      <c r="C77" s="34"/>
      <c r="D77" s="34"/>
      <c r="E77" s="34"/>
      <c r="F77" s="34"/>
      <c r="G77" s="34"/>
      <c r="H77" s="34"/>
      <c r="I77" s="34"/>
      <c r="J77" s="34"/>
      <c r="K77" s="34"/>
      <c r="L77" s="392"/>
      <c r="M77" s="392"/>
      <c r="N77" s="392"/>
      <c r="O77" s="34"/>
      <c r="P77" s="34"/>
      <c r="Q77" s="34"/>
      <c r="R77" s="34"/>
      <c r="S77" s="34"/>
      <c r="T77" s="34"/>
      <c r="U77" s="34"/>
      <c r="V77" s="34"/>
      <c r="W77" s="34"/>
      <c r="X77" s="34"/>
      <c r="Y77" s="34"/>
    </row>
    <row r="78" spans="1:25" ht="10">
      <c r="B78" s="336" t="s">
        <v>152</v>
      </c>
      <c r="C78" s="34"/>
      <c r="D78" s="34"/>
      <c r="E78" s="34"/>
      <c r="F78" s="34"/>
      <c r="G78" s="34"/>
      <c r="H78" s="34"/>
      <c r="I78" s="34"/>
      <c r="J78" s="34"/>
      <c r="K78" s="34"/>
      <c r="L78" s="392"/>
      <c r="M78" s="392"/>
      <c r="N78" s="392"/>
      <c r="O78" s="34"/>
      <c r="P78" s="34"/>
      <c r="Q78" s="34"/>
      <c r="R78" s="34"/>
      <c r="S78" s="34"/>
      <c r="T78" s="34"/>
      <c r="U78" s="34"/>
      <c r="V78" s="34"/>
      <c r="W78" s="34"/>
      <c r="X78" s="34"/>
      <c r="Y78" s="34"/>
    </row>
    <row r="79" spans="1:25" ht="10">
      <c r="A79" s="106"/>
      <c r="B79" s="336" t="s">
        <v>446</v>
      </c>
    </row>
  </sheetData>
  <mergeCells count="53">
    <mergeCell ref="L4:L5"/>
    <mergeCell ref="D14:D15"/>
    <mergeCell ref="E14:E15"/>
    <mergeCell ref="F14:F15"/>
    <mergeCell ref="G14:G15"/>
    <mergeCell ref="H14:H15"/>
    <mergeCell ref="I14:I15"/>
    <mergeCell ref="L14:L15"/>
    <mergeCell ref="D4:D5"/>
    <mergeCell ref="E4:E5"/>
    <mergeCell ref="F4:F5"/>
    <mergeCell ref="G4:G5"/>
    <mergeCell ref="H4:H5"/>
    <mergeCell ref="I4:I5"/>
    <mergeCell ref="K33:K34"/>
    <mergeCell ref="L33:L34"/>
    <mergeCell ref="N33:N34"/>
    <mergeCell ref="D41:D42"/>
    <mergeCell ref="E41:E42"/>
    <mergeCell ref="F41:F42"/>
    <mergeCell ref="G41:G42"/>
    <mergeCell ref="H41:H42"/>
    <mergeCell ref="I41:I42"/>
    <mergeCell ref="D33:D34"/>
    <mergeCell ref="E33:E34"/>
    <mergeCell ref="F33:F34"/>
    <mergeCell ref="M33:M34"/>
    <mergeCell ref="G33:G34"/>
    <mergeCell ref="H33:H34"/>
    <mergeCell ref="I33:I34"/>
    <mergeCell ref="L50:L51"/>
    <mergeCell ref="M50:M51"/>
    <mergeCell ref="K41:K42"/>
    <mergeCell ref="L41:L42"/>
    <mergeCell ref="I45:I46"/>
    <mergeCell ref="K45:K46"/>
    <mergeCell ref="L45:L46"/>
    <mergeCell ref="N50:N51"/>
    <mergeCell ref="O50:O51"/>
    <mergeCell ref="P50:P51"/>
    <mergeCell ref="N45:N46"/>
    <mergeCell ref="D50:D51"/>
    <mergeCell ref="E50:E51"/>
    <mergeCell ref="F50:F51"/>
    <mergeCell ref="G50:G51"/>
    <mergeCell ref="H50:H51"/>
    <mergeCell ref="I50:I51"/>
    <mergeCell ref="D45:D46"/>
    <mergeCell ref="E45:E46"/>
    <mergeCell ref="F45:F46"/>
    <mergeCell ref="G45:G46"/>
    <mergeCell ref="H45:H46"/>
    <mergeCell ref="K50:K51"/>
  </mergeCells>
  <conditionalFormatting sqref="L35:L38 K30:K31 N30:P32 I30">
    <cfRule type="expression" dxfId="319" priority="84">
      <formula>#REF!=0</formula>
    </cfRule>
  </conditionalFormatting>
  <conditionalFormatting sqref="F22:G24 H19:I24 F25:H25 F31:F32 C23:C25 J22:J25 C30:D30 C40 H40:J40 F39:F40 M31:M40 C10 M2:M15 G10:G11 F6:F10 G52 I50:J52 I56:J56 J30 F30:H30 H29:M29 C29 F29">
    <cfRule type="expression" dxfId="318" priority="178">
      <formula>J2=0</formula>
    </cfRule>
  </conditionalFormatting>
  <conditionalFormatting sqref="C50:C52">
    <cfRule type="expression" dxfId="317" priority="174">
      <formula>J50=0</formula>
    </cfRule>
  </conditionalFormatting>
  <conditionalFormatting sqref="D3:D8 D45:D46 D10:D11 D52 D37 B3 D32:D34 D13:D18 B13 B32 B49 B52 D20:D25">
    <cfRule type="expression" dxfId="316" priority="173">
      <formula>N3=0</formula>
    </cfRule>
  </conditionalFormatting>
  <conditionalFormatting sqref="E52">
    <cfRule type="expression" dxfId="315" priority="175">
      <formula>O51=0</formula>
    </cfRule>
  </conditionalFormatting>
  <conditionalFormatting sqref="E2">
    <cfRule type="expression" dxfId="314" priority="172">
      <formula>L2=0</formula>
    </cfRule>
  </conditionalFormatting>
  <conditionalFormatting sqref="E47 K25 O25:P25 K40 K43 N10:P18">
    <cfRule type="expression" dxfId="313" priority="171">
      <formula>#REF!=0</formula>
    </cfRule>
  </conditionalFormatting>
  <conditionalFormatting sqref="E48 N25 D40:E40 N40:P43 G40">
    <cfRule type="expression" dxfId="312" priority="170">
      <formula>#REF!=0</formula>
    </cfRule>
  </conditionalFormatting>
  <conditionalFormatting sqref="E49 I25 B40">
    <cfRule type="expression" dxfId="311" priority="169">
      <formula>#REF!=0</formula>
    </cfRule>
  </conditionalFormatting>
  <conditionalFormatting sqref="E9">
    <cfRule type="expression" dxfId="310" priority="168">
      <formula>L9=0</formula>
    </cfRule>
  </conditionalFormatting>
  <conditionalFormatting sqref="E19">
    <cfRule type="expression" dxfId="309" priority="167">
      <formula>L19=0</formula>
    </cfRule>
  </conditionalFormatting>
  <conditionalFormatting sqref="E35:E36">
    <cfRule type="expression" dxfId="308" priority="166">
      <formula>L35=0</formula>
    </cfRule>
  </conditionalFormatting>
  <conditionalFormatting sqref="E3:E8 E45:E46 E32:E34 E13:E18 E30 E20:E25 E10:E11">
    <cfRule type="expression" dxfId="307" priority="176">
      <formula>O3=0</formula>
    </cfRule>
  </conditionalFormatting>
  <conditionalFormatting sqref="D51">
    <cfRule type="expression" dxfId="306" priority="177">
      <formula>P50=0</formula>
    </cfRule>
  </conditionalFormatting>
  <conditionalFormatting sqref="D2">
    <cfRule type="expression" dxfId="305" priority="165">
      <formula>K2=0</formula>
    </cfRule>
  </conditionalFormatting>
  <conditionalFormatting sqref="C2:C8 C13:C18 C39 C31 C21">
    <cfRule type="expression" dxfId="304" priority="164">
      <formula>J2=0</formula>
    </cfRule>
  </conditionalFormatting>
  <conditionalFormatting sqref="C45:C47 C49">
    <cfRule type="expression" dxfId="303" priority="163">
      <formula>#REF!=0</formula>
    </cfRule>
  </conditionalFormatting>
  <conditionalFormatting sqref="C48">
    <cfRule type="expression" dxfId="302" priority="162">
      <formula>#REF!=0</formula>
    </cfRule>
  </conditionalFormatting>
  <conditionalFormatting sqref="D47:D49">
    <cfRule type="expression" dxfId="301" priority="161">
      <formula>#REF!=0</formula>
    </cfRule>
  </conditionalFormatting>
  <conditionalFormatting sqref="D9">
    <cfRule type="expression" dxfId="300" priority="160">
      <formula>K9=0</formula>
    </cfRule>
  </conditionalFormatting>
  <conditionalFormatting sqref="D19">
    <cfRule type="expression" dxfId="299" priority="159">
      <formula>K19=0</formula>
    </cfRule>
  </conditionalFormatting>
  <conditionalFormatting sqref="D35:D36">
    <cfRule type="expression" dxfId="298" priority="158">
      <formula>K35=0</formula>
    </cfRule>
  </conditionalFormatting>
  <conditionalFormatting sqref="C11">
    <cfRule type="expression" dxfId="297" priority="156">
      <formula>J11=0</formula>
    </cfRule>
  </conditionalFormatting>
  <conditionalFormatting sqref="C9">
    <cfRule type="expression" dxfId="296" priority="157">
      <formula>J9=0</formula>
    </cfRule>
  </conditionalFormatting>
  <conditionalFormatting sqref="C22">
    <cfRule type="expression" dxfId="295" priority="155">
      <formula>J22=0</formula>
    </cfRule>
  </conditionalFormatting>
  <conditionalFormatting sqref="C19">
    <cfRule type="expression" dxfId="294" priority="154">
      <formula>J19=0</formula>
    </cfRule>
  </conditionalFormatting>
  <conditionalFormatting sqref="C34:C35 C38">
    <cfRule type="expression" dxfId="293" priority="153">
      <formula>J34=0</formula>
    </cfRule>
  </conditionalFormatting>
  <conditionalFormatting sqref="C32">
    <cfRule type="expression" dxfId="292" priority="152">
      <formula>J32=0</formula>
    </cfRule>
  </conditionalFormatting>
  <conditionalFormatting sqref="C33">
    <cfRule type="expression" dxfId="291" priority="151">
      <formula>J33=0</formula>
    </cfRule>
  </conditionalFormatting>
  <conditionalFormatting sqref="D39:E39">
    <cfRule type="expression" dxfId="290" priority="150">
      <formula>#REF!=0</formula>
    </cfRule>
  </conditionalFormatting>
  <conditionalFormatting sqref="D43:E43">
    <cfRule type="expression" dxfId="289" priority="149">
      <formula>#REF!=0</formula>
    </cfRule>
  </conditionalFormatting>
  <conditionalFormatting sqref="D31:E31">
    <cfRule type="expression" dxfId="288" priority="148">
      <formula>#REF!=0</formula>
    </cfRule>
  </conditionalFormatting>
  <conditionalFormatting sqref="D29:E29">
    <cfRule type="expression" dxfId="287" priority="147">
      <formula>#REF!=0</formula>
    </cfRule>
  </conditionalFormatting>
  <conditionalFormatting sqref="D12:E12">
    <cfRule type="expression" dxfId="286" priority="146">
      <formula>#REF!=0</formula>
    </cfRule>
  </conditionalFormatting>
  <conditionalFormatting sqref="C12">
    <cfRule type="expression" dxfId="285" priority="145">
      <formula>#REF!=0</formula>
    </cfRule>
  </conditionalFormatting>
  <conditionalFormatting sqref="B12">
    <cfRule type="expression" dxfId="284" priority="144">
      <formula>#REF!=0</formula>
    </cfRule>
  </conditionalFormatting>
  <conditionalFormatting sqref="B29">
    <cfRule type="expression" dxfId="283" priority="143">
      <formula>#REF!=0</formula>
    </cfRule>
  </conditionalFormatting>
  <conditionalFormatting sqref="B31">
    <cfRule type="expression" dxfId="282" priority="142">
      <formula>#REF!=0</formula>
    </cfRule>
  </conditionalFormatting>
  <conditionalFormatting sqref="B39">
    <cfRule type="expression" dxfId="281" priority="141">
      <formula>#REF!=0</formula>
    </cfRule>
  </conditionalFormatting>
  <conditionalFormatting sqref="B53 B48">
    <cfRule type="expression" dxfId="280" priority="140">
      <formula>#REF!=0</formula>
    </cfRule>
  </conditionalFormatting>
  <conditionalFormatting sqref="G32:J32 H31:J31 H33:J34">
    <cfRule type="expression" dxfId="279" priority="139">
      <formula>N31=0</formula>
    </cfRule>
  </conditionalFormatting>
  <conditionalFormatting sqref="H9 H10:J18 H39:J39 M50:M52 J20:J21 J37 H35:H38 H43 J41:J43 H2:J8">
    <cfRule type="expression" dxfId="278" priority="132">
      <formula>O2=0</formula>
    </cfRule>
  </conditionalFormatting>
  <conditionalFormatting sqref="M31">
    <cfRule type="expression" dxfId="277" priority="131">
      <formula>T31=0</formula>
    </cfRule>
  </conditionalFormatting>
  <conditionalFormatting sqref="H37">
    <cfRule type="expression" dxfId="276" priority="130">
      <formula>O37=0</formula>
    </cfRule>
  </conditionalFormatting>
  <conditionalFormatting sqref="M37">
    <cfRule type="expression" dxfId="275" priority="129">
      <formula>T37=0</formula>
    </cfRule>
  </conditionalFormatting>
  <conditionalFormatting sqref="K39 N39:P39 K50:K52 K11:K18 N50:N52">
    <cfRule type="expression" dxfId="274" priority="133">
      <formula>#REF!=0</formula>
    </cfRule>
  </conditionalFormatting>
  <conditionalFormatting sqref="L2 L4:L8 L20 L33:L34 L11:L18 L50:L51 L22:L25 L31 L39:L40 L43 N29:P29">
    <cfRule type="expression" dxfId="273" priority="134">
      <formula>R2=0</formula>
    </cfRule>
  </conditionalFormatting>
  <conditionalFormatting sqref="K2 K20 K33:K34 K37 K4:K8">
    <cfRule type="expression" dxfId="272" priority="135">
      <formula>#REF!=0</formula>
    </cfRule>
  </conditionalFormatting>
  <conditionalFormatting sqref="L3">
    <cfRule type="expression" dxfId="271" priority="127">
      <formula>R3=0</formula>
    </cfRule>
  </conditionalFormatting>
  <conditionalFormatting sqref="K3">
    <cfRule type="expression" dxfId="270" priority="128">
      <formula>#REF!=0</formula>
    </cfRule>
  </conditionalFormatting>
  <conditionalFormatting sqref="L10">
    <cfRule type="expression" dxfId="269" priority="125">
      <formula>R10=0</formula>
    </cfRule>
  </conditionalFormatting>
  <conditionalFormatting sqref="K10">
    <cfRule type="expression" dxfId="268" priority="126">
      <formula>#REF!=0</formula>
    </cfRule>
  </conditionalFormatting>
  <conditionalFormatting sqref="L21">
    <cfRule type="expression" dxfId="267" priority="123">
      <formula>R21=0</formula>
    </cfRule>
  </conditionalFormatting>
  <conditionalFormatting sqref="K21">
    <cfRule type="expression" dxfId="266" priority="124">
      <formula>#REF!=0</formula>
    </cfRule>
  </conditionalFormatting>
  <conditionalFormatting sqref="L32">
    <cfRule type="expression" dxfId="265" priority="121">
      <formula>R32=0</formula>
    </cfRule>
  </conditionalFormatting>
  <conditionalFormatting sqref="K32">
    <cfRule type="expression" dxfId="264" priority="122">
      <formula>#REF!=0</formula>
    </cfRule>
  </conditionalFormatting>
  <conditionalFormatting sqref="N2:P8 N20:P21 N37:P37">
    <cfRule type="expression" dxfId="263" priority="136">
      <formula>#REF!=0</formula>
    </cfRule>
  </conditionalFormatting>
  <conditionalFormatting sqref="N22:P24">
    <cfRule type="expression" dxfId="262" priority="137">
      <formula>P22=0</formula>
    </cfRule>
  </conditionalFormatting>
  <conditionalFormatting sqref="H45:P47 H49:P49">
    <cfRule type="expression" dxfId="261" priority="120">
      <formula>#REF!=0</formula>
    </cfRule>
  </conditionalFormatting>
  <conditionalFormatting sqref="O44:P44">
    <cfRule type="expression" dxfId="260" priority="119">
      <formula>#REF!=0</formula>
    </cfRule>
  </conditionalFormatting>
  <conditionalFormatting sqref="H48:P48">
    <cfRule type="expression" dxfId="259" priority="118">
      <formula>#REF!=0</formula>
    </cfRule>
  </conditionalFormatting>
  <conditionalFormatting sqref="N9">
    <cfRule type="expression" dxfId="258" priority="117">
      <formula>U9=0</formula>
    </cfRule>
  </conditionalFormatting>
  <conditionalFormatting sqref="O9">
    <cfRule type="expression" dxfId="257" priority="116">
      <formula>V9=0</formula>
    </cfRule>
  </conditionalFormatting>
  <conditionalFormatting sqref="J19 L19">
    <cfRule type="expression" dxfId="256" priority="115">
      <formula>Q19=0</formula>
    </cfRule>
  </conditionalFormatting>
  <conditionalFormatting sqref="N19:P19">
    <cfRule type="expression" dxfId="255" priority="114">
      <formula>U19=0</formula>
    </cfRule>
  </conditionalFormatting>
  <conditionalFormatting sqref="J38:K38">
    <cfRule type="expression" dxfId="254" priority="113">
      <formula>Q38=0</formula>
    </cfRule>
  </conditionalFormatting>
  <conditionalFormatting sqref="N38:P38">
    <cfRule type="expression" dxfId="253" priority="112">
      <formula>U38=0</formula>
    </cfRule>
  </conditionalFormatting>
  <conditionalFormatting sqref="N9:P9">
    <cfRule type="expression" dxfId="252" priority="111">
      <formula>U9=0</formula>
    </cfRule>
  </conditionalFormatting>
  <conditionalFormatting sqref="I9 K9:L9">
    <cfRule type="expression" dxfId="251" priority="110">
      <formula>P9=0</formula>
    </cfRule>
  </conditionalFormatting>
  <conditionalFormatting sqref="K22:K24">
    <cfRule type="expression" dxfId="250" priority="109">
      <formula>#REF!=0</formula>
    </cfRule>
  </conditionalFormatting>
  <conditionalFormatting sqref="N35:P36">
    <cfRule type="expression" dxfId="249" priority="108">
      <formula>U35=0</formula>
    </cfRule>
  </conditionalFormatting>
  <conditionalFormatting sqref="I35:K35 I36 K36">
    <cfRule type="expression" dxfId="248" priority="107">
      <formula>P35=0</formula>
    </cfRule>
  </conditionalFormatting>
  <conditionalFormatting sqref="N33:P34">
    <cfRule type="expression" dxfId="247" priority="106">
      <formula>#REF!=0</formula>
    </cfRule>
  </conditionalFormatting>
  <conditionalFormatting sqref="G2:G8 G20:G21 G13:G18">
    <cfRule type="expression" dxfId="246" priority="105">
      <formula>N2=0</formula>
    </cfRule>
  </conditionalFormatting>
  <conditionalFormatting sqref="G47 G49">
    <cfRule type="expression" dxfId="245" priority="104">
      <formula>#REF!=0</formula>
    </cfRule>
  </conditionalFormatting>
  <conditionalFormatting sqref="G48">
    <cfRule type="expression" dxfId="244" priority="103">
      <formula>#REF!=0</formula>
    </cfRule>
  </conditionalFormatting>
  <conditionalFormatting sqref="G9">
    <cfRule type="expression" dxfId="243" priority="102">
      <formula>N9=0</formula>
    </cfRule>
  </conditionalFormatting>
  <conditionalFormatting sqref="G35:G38">
    <cfRule type="expression" dxfId="242" priority="101">
      <formula>N35=0</formula>
    </cfRule>
  </conditionalFormatting>
  <conditionalFormatting sqref="F2">
    <cfRule type="expression" dxfId="241" priority="100">
      <formula>M2=0</formula>
    </cfRule>
  </conditionalFormatting>
  <conditionalFormatting sqref="F43">
    <cfRule type="expression" dxfId="240" priority="96">
      <formula>M43=0</formula>
    </cfRule>
  </conditionalFormatting>
  <conditionalFormatting sqref="F4:F5 F37 F13:F21">
    <cfRule type="expression" dxfId="239" priority="99">
      <formula>M4=0</formula>
    </cfRule>
  </conditionalFormatting>
  <conditionalFormatting sqref="F47 F49">
    <cfRule type="expression" dxfId="238" priority="98">
      <formula>#REF!=0</formula>
    </cfRule>
  </conditionalFormatting>
  <conditionalFormatting sqref="F48">
    <cfRule type="expression" dxfId="237" priority="97">
      <formula>#REF!=0</formula>
    </cfRule>
  </conditionalFormatting>
  <conditionalFormatting sqref="G19">
    <cfRule type="expression" dxfId="236" priority="95">
      <formula>N19=0</formula>
    </cfRule>
  </conditionalFormatting>
  <conditionalFormatting sqref="F35">
    <cfRule type="expression" dxfId="235" priority="94">
      <formula>M35=0</formula>
    </cfRule>
  </conditionalFormatting>
  <conditionalFormatting sqref="F38">
    <cfRule type="expression" dxfId="234" priority="93">
      <formula>M38=0</formula>
    </cfRule>
  </conditionalFormatting>
  <conditionalFormatting sqref="F3">
    <cfRule type="expression" dxfId="233" priority="138">
      <formula>O3=0</formula>
    </cfRule>
  </conditionalFormatting>
  <conditionalFormatting sqref="F11">
    <cfRule type="expression" dxfId="232" priority="92">
      <formula>M11=0</formula>
    </cfRule>
  </conditionalFormatting>
  <conditionalFormatting sqref="K19">
    <cfRule type="expression" dxfId="231" priority="91">
      <formula>#REF!=0</formula>
    </cfRule>
  </conditionalFormatting>
  <conditionalFormatting sqref="J9">
    <cfRule type="expression" dxfId="230" priority="90">
      <formula>#REF!=0</formula>
    </cfRule>
  </conditionalFormatting>
  <conditionalFormatting sqref="I37:I38">
    <cfRule type="expression" dxfId="229" priority="89">
      <formula>#REF!=0</formula>
    </cfRule>
  </conditionalFormatting>
  <conditionalFormatting sqref="L52">
    <cfRule type="expression" dxfId="228" priority="88">
      <formula>#REF!=0</formula>
    </cfRule>
  </conditionalFormatting>
  <conditionalFormatting sqref="G39">
    <cfRule type="expression" dxfId="227" priority="87">
      <formula>#REF!=0</formula>
    </cfRule>
  </conditionalFormatting>
  <conditionalFormatting sqref="G43">
    <cfRule type="expression" dxfId="226" priority="86">
      <formula>#REF!=0</formula>
    </cfRule>
  </conditionalFormatting>
  <conditionalFormatting sqref="F12:G12">
    <cfRule type="expression" dxfId="225" priority="85">
      <formula>#REF!=0</formula>
    </cfRule>
  </conditionalFormatting>
  <conditionalFormatting sqref="F52">
    <cfRule type="expression" dxfId="224" priority="83">
      <formula>#REF!=0</formula>
    </cfRule>
  </conditionalFormatting>
  <conditionalFormatting sqref="E37">
    <cfRule type="expression" dxfId="223" priority="82">
      <formula>Q37=0</formula>
    </cfRule>
  </conditionalFormatting>
  <conditionalFormatting sqref="D38">
    <cfRule type="expression" dxfId="222" priority="81">
      <formula>P38=0</formula>
    </cfRule>
  </conditionalFormatting>
  <conditionalFormatting sqref="E38">
    <cfRule type="expression" dxfId="221" priority="80">
      <formula>Q38=0</formula>
    </cfRule>
  </conditionalFormatting>
  <conditionalFormatting sqref="G33:G34">
    <cfRule type="expression" dxfId="220" priority="79">
      <formula>N33=0</formula>
    </cfRule>
  </conditionalFormatting>
  <conditionalFormatting sqref="G45:G46">
    <cfRule type="expression" dxfId="219" priority="78">
      <formula>N45=0</formula>
    </cfRule>
  </conditionalFormatting>
  <conditionalFormatting sqref="G50:G51">
    <cfRule type="expression" dxfId="218" priority="77">
      <formula>N50=0</formula>
    </cfRule>
  </conditionalFormatting>
  <conditionalFormatting sqref="I27">
    <cfRule type="expression" dxfId="217" priority="75">
      <formula>#REF!=0</formula>
    </cfRule>
  </conditionalFormatting>
  <conditionalFormatting sqref="J27:L27 N27:P28 C27:H27">
    <cfRule type="expression" dxfId="216" priority="76">
      <formula>J27=0</formula>
    </cfRule>
  </conditionalFormatting>
  <conditionalFormatting sqref="C56">
    <cfRule type="expression" dxfId="215" priority="74">
      <formula>J56=0</formula>
    </cfRule>
  </conditionalFormatting>
  <conditionalFormatting sqref="D56">
    <cfRule type="expression" dxfId="214" priority="73">
      <formula>#REF!=0</formula>
    </cfRule>
  </conditionalFormatting>
  <conditionalFormatting sqref="B56">
    <cfRule type="expression" dxfId="213" priority="72">
      <formula>#REF!=0</formula>
    </cfRule>
  </conditionalFormatting>
  <conditionalFormatting sqref="M56">
    <cfRule type="expression" dxfId="212" priority="70">
      <formula>T56=0</formula>
    </cfRule>
  </conditionalFormatting>
  <conditionalFormatting sqref="L56">
    <cfRule type="expression" dxfId="211" priority="68">
      <formula>R56=0</formula>
    </cfRule>
  </conditionalFormatting>
  <conditionalFormatting sqref="K56">
    <cfRule type="expression" dxfId="210" priority="69">
      <formula>#REF!=0</formula>
    </cfRule>
  </conditionalFormatting>
  <conditionalFormatting sqref="N56">
    <cfRule type="expression" dxfId="209" priority="71">
      <formula>#REF!=0</formula>
    </cfRule>
  </conditionalFormatting>
  <conditionalFormatting sqref="F56">
    <cfRule type="expression" dxfId="208" priority="67">
      <formula>M56=0</formula>
    </cfRule>
  </conditionalFormatting>
  <conditionalFormatting sqref="L30">
    <cfRule type="expression" dxfId="207" priority="66">
      <formula>S30=0</formula>
    </cfRule>
  </conditionalFormatting>
  <conditionalFormatting sqref="F26:H26 C26 J26">
    <cfRule type="expression" dxfId="206" priority="65">
      <formula>J26=0</formula>
    </cfRule>
  </conditionalFormatting>
  <conditionalFormatting sqref="D26">
    <cfRule type="expression" dxfId="205" priority="63">
      <formula>P26=0</formula>
    </cfRule>
  </conditionalFormatting>
  <conditionalFormatting sqref="K26 O26:P26">
    <cfRule type="expression" dxfId="204" priority="62">
      <formula>#REF!=0</formula>
    </cfRule>
  </conditionalFormatting>
  <conditionalFormatting sqref="N26">
    <cfRule type="expression" dxfId="203" priority="61">
      <formula>#REF!=0</formula>
    </cfRule>
  </conditionalFormatting>
  <conditionalFormatting sqref="I26">
    <cfRule type="expression" dxfId="202" priority="60">
      <formula>#REF!=0</formula>
    </cfRule>
  </conditionalFormatting>
  <conditionalFormatting sqref="E26">
    <cfRule type="expression" dxfId="201" priority="64">
      <formula>O26=0</formula>
    </cfRule>
  </conditionalFormatting>
  <conditionalFormatting sqref="L26">
    <cfRule type="expression" dxfId="200" priority="59">
      <formula>R26=0</formula>
    </cfRule>
  </conditionalFormatting>
  <conditionalFormatting sqref="C36">
    <cfRule type="expression" dxfId="199" priority="58">
      <formula>J36=0</formula>
    </cfRule>
  </conditionalFormatting>
  <conditionalFormatting sqref="C36">
    <cfRule type="expression" dxfId="198" priority="57">
      <formula>J36=0</formula>
    </cfRule>
  </conditionalFormatting>
  <conditionalFormatting sqref="F36">
    <cfRule type="expression" dxfId="197" priority="56">
      <formula>M36=0</formula>
    </cfRule>
  </conditionalFormatting>
  <conditionalFormatting sqref="D41:D42">
    <cfRule type="expression" dxfId="196" priority="54">
      <formula>P41=0</formula>
    </cfRule>
  </conditionalFormatting>
  <conditionalFormatting sqref="E41:E42">
    <cfRule type="expression" dxfId="195" priority="55">
      <formula>O41=0</formula>
    </cfRule>
  </conditionalFormatting>
  <conditionalFormatting sqref="H41:I42">
    <cfRule type="expression" dxfId="194" priority="53">
      <formula>O41=0</formula>
    </cfRule>
  </conditionalFormatting>
  <conditionalFormatting sqref="G41:G42">
    <cfRule type="expression" dxfId="193" priority="52">
      <formula>N41=0</formula>
    </cfRule>
  </conditionalFormatting>
  <conditionalFormatting sqref="C42">
    <cfRule type="expression" dxfId="192" priority="51">
      <formula>J43=0</formula>
    </cfRule>
  </conditionalFormatting>
  <conditionalFormatting sqref="C41">
    <cfRule type="expression" dxfId="191" priority="50">
      <formula>J42=0</formula>
    </cfRule>
  </conditionalFormatting>
  <conditionalFormatting sqref="F33:F34">
    <cfRule type="expression" dxfId="190" priority="49">
      <formula>M33=0</formula>
    </cfRule>
  </conditionalFormatting>
  <conditionalFormatting sqref="F41:F42">
    <cfRule type="expression" dxfId="189" priority="48">
      <formula>M41=0</formula>
    </cfRule>
  </conditionalFormatting>
  <conditionalFormatting sqref="F45:F46">
    <cfRule type="expression" dxfId="188" priority="47">
      <formula>M45=0</formula>
    </cfRule>
  </conditionalFormatting>
  <conditionalFormatting sqref="F50:F51">
    <cfRule type="expression" dxfId="187" priority="46">
      <formula>M50=0</formula>
    </cfRule>
  </conditionalFormatting>
  <conditionalFormatting sqref="C44">
    <cfRule type="expression" dxfId="186" priority="45">
      <formula>J44=0</formula>
    </cfRule>
  </conditionalFormatting>
  <conditionalFormatting sqref="D44:E44">
    <cfRule type="expression" dxfId="185" priority="44">
      <formula>#REF!=0</formula>
    </cfRule>
  </conditionalFormatting>
  <conditionalFormatting sqref="B44">
    <cfRule type="expression" dxfId="184" priority="43">
      <formula>#REF!=0</formula>
    </cfRule>
  </conditionalFormatting>
  <conditionalFormatting sqref="M44">
    <cfRule type="expression" dxfId="183" priority="42">
      <formula>T44=0</formula>
    </cfRule>
  </conditionalFormatting>
  <conditionalFormatting sqref="H44:J44">
    <cfRule type="expression" dxfId="182" priority="39">
      <formula>O44=0</formula>
    </cfRule>
  </conditionalFormatting>
  <conditionalFormatting sqref="K44 N44">
    <cfRule type="expression" dxfId="181" priority="40">
      <formula>#REF!=0</formula>
    </cfRule>
  </conditionalFormatting>
  <conditionalFormatting sqref="L44">
    <cfRule type="expression" dxfId="180" priority="41">
      <formula>R44=0</formula>
    </cfRule>
  </conditionalFormatting>
  <conditionalFormatting sqref="F44">
    <cfRule type="expression" dxfId="179" priority="38">
      <formula>M44=0</formula>
    </cfRule>
  </conditionalFormatting>
  <conditionalFormatting sqref="G44">
    <cfRule type="expression" dxfId="178" priority="37">
      <formula>#REF!=0</formula>
    </cfRule>
  </conditionalFormatting>
  <conditionalFormatting sqref="I43">
    <cfRule type="expression" dxfId="177" priority="36">
      <formula>#REF!=0</formula>
    </cfRule>
  </conditionalFormatting>
  <conditionalFormatting sqref="K41:K42">
    <cfRule type="expression" dxfId="176" priority="35">
      <formula>#REF!=0</formula>
    </cfRule>
  </conditionalFormatting>
  <conditionalFormatting sqref="L41:L42">
    <cfRule type="expression" dxfId="175" priority="34">
      <formula>S41=0</formula>
    </cfRule>
  </conditionalFormatting>
  <conditionalFormatting sqref="M41:M42">
    <cfRule type="expression" dxfId="174" priority="33">
      <formula>#REF!=0</formula>
    </cfRule>
  </conditionalFormatting>
  <conditionalFormatting sqref="J36">
    <cfRule type="expression" dxfId="173" priority="32">
      <formula>Q36=0</formula>
    </cfRule>
  </conditionalFormatting>
  <conditionalFormatting sqref="G31">
    <cfRule type="expression" dxfId="172" priority="31">
      <formula>#REF!=0</formula>
    </cfRule>
  </conditionalFormatting>
  <conditionalFormatting sqref="C20">
    <cfRule type="expression" dxfId="171" priority="30">
      <formula>J20=0</formula>
    </cfRule>
  </conditionalFormatting>
  <conditionalFormatting sqref="O56:P56">
    <cfRule type="expression" dxfId="170" priority="29">
      <formula>#REF!=0</formula>
    </cfRule>
  </conditionalFormatting>
  <conditionalFormatting sqref="E51">
    <cfRule type="expression" dxfId="169" priority="179">
      <formula>#REF!=0</formula>
    </cfRule>
  </conditionalFormatting>
  <conditionalFormatting sqref="H51:H52">
    <cfRule type="expression" dxfId="168" priority="180">
      <formula>O50=0</formula>
    </cfRule>
  </conditionalFormatting>
  <conditionalFormatting sqref="H50">
    <cfRule type="expression" dxfId="167" priority="181">
      <formula>#REF!=0</formula>
    </cfRule>
  </conditionalFormatting>
  <conditionalFormatting sqref="P50:P52">
    <cfRule type="expression" dxfId="166" priority="28">
      <formula>W50=0</formula>
    </cfRule>
  </conditionalFormatting>
  <conditionalFormatting sqref="O50:O51">
    <cfRule type="expression" dxfId="165" priority="27">
      <formula>U50=0</formula>
    </cfRule>
  </conditionalFormatting>
  <conditionalFormatting sqref="O52">
    <cfRule type="expression" dxfId="164" priority="26">
      <formula>#REF!=0</formula>
    </cfRule>
  </conditionalFormatting>
  <conditionalFormatting sqref="O54:O55">
    <cfRule type="expression" dxfId="163" priority="25">
      <formula>#REF!=0</formula>
    </cfRule>
  </conditionalFormatting>
  <conditionalFormatting sqref="P54:P55">
    <cfRule type="expression" dxfId="162" priority="24">
      <formula>#REF!=0</formula>
    </cfRule>
  </conditionalFormatting>
  <conditionalFormatting sqref="C37">
    <cfRule type="expression" dxfId="161" priority="23">
      <formula>J37=0</formula>
    </cfRule>
  </conditionalFormatting>
  <conditionalFormatting sqref="C37">
    <cfRule type="expression" dxfId="160" priority="22">
      <formula>J37=0</formula>
    </cfRule>
  </conditionalFormatting>
  <conditionalFormatting sqref="G56">
    <cfRule type="expression" dxfId="159" priority="21">
      <formula>#REF!=0</formula>
    </cfRule>
  </conditionalFormatting>
  <conditionalFormatting sqref="E53">
    <cfRule type="expression" dxfId="158" priority="182">
      <formula>O52=0</formula>
    </cfRule>
  </conditionalFormatting>
  <conditionalFormatting sqref="K28 I28">
    <cfRule type="expression" dxfId="157" priority="17">
      <formula>#REF!=0</formula>
    </cfRule>
  </conditionalFormatting>
  <conditionalFormatting sqref="J28 G28">
    <cfRule type="expression" dxfId="156" priority="20">
      <formula>N28=0</formula>
    </cfRule>
  </conditionalFormatting>
  <conditionalFormatting sqref="L28">
    <cfRule type="expression" dxfId="155" priority="19">
      <formula>R28=0</formula>
    </cfRule>
  </conditionalFormatting>
  <conditionalFormatting sqref="F28">
    <cfRule type="expression" dxfId="154" priority="18">
      <formula>M28=0</formula>
    </cfRule>
  </conditionalFormatting>
  <conditionalFormatting sqref="D28">
    <cfRule type="expression" dxfId="153" priority="15">
      <formula>P28=0</formula>
    </cfRule>
  </conditionalFormatting>
  <conditionalFormatting sqref="E28">
    <cfRule type="expression" dxfId="152" priority="16">
      <formula>O28=0</formula>
    </cfRule>
  </conditionalFormatting>
  <conditionalFormatting sqref="C28">
    <cfRule type="expression" dxfId="151" priority="14">
      <formula>J28=0</formula>
    </cfRule>
  </conditionalFormatting>
  <conditionalFormatting sqref="C28">
    <cfRule type="expression" dxfId="150" priority="13">
      <formula>J28=0</formula>
    </cfRule>
  </conditionalFormatting>
  <conditionalFormatting sqref="H28">
    <cfRule type="expression" dxfId="149" priority="12">
      <formula>O28=0</formula>
    </cfRule>
  </conditionalFormatting>
  <conditionalFormatting sqref="G29">
    <cfRule type="expression" dxfId="148" priority="11">
      <formula>#REF!=0</formula>
    </cfRule>
  </conditionalFormatting>
  <conditionalFormatting sqref="H56">
    <cfRule type="expression" dxfId="147" priority="183">
      <formula>O54=0</formula>
    </cfRule>
  </conditionalFormatting>
  <conditionalFormatting sqref="C55">
    <cfRule type="expression" dxfId="146" priority="10">
      <formula>J55=0</formula>
    </cfRule>
  </conditionalFormatting>
  <conditionalFormatting sqref="I54:I55">
    <cfRule type="expression" dxfId="144" priority="8">
      <formula>#REF!=0</formula>
    </cfRule>
  </conditionalFormatting>
  <conditionalFormatting sqref="K54:K55">
    <cfRule type="expression" dxfId="143" priority="7">
      <formula>#REF!=0</formula>
    </cfRule>
  </conditionalFormatting>
  <conditionalFormatting sqref="L54:L55">
    <cfRule type="expression" dxfId="142" priority="6">
      <formula>#REF!=0</formula>
    </cfRule>
  </conditionalFormatting>
  <conditionalFormatting sqref="M54:M55">
    <cfRule type="expression" dxfId="141" priority="5">
      <formula>#REF!=0</formula>
    </cfRule>
  </conditionalFormatting>
  <conditionalFormatting sqref="N54:N55">
    <cfRule type="expression" dxfId="140" priority="4">
      <formula>#REF!=0</formula>
    </cfRule>
  </conditionalFormatting>
  <conditionalFormatting sqref="E56">
    <cfRule type="expression" dxfId="139" priority="3">
      <formula>#REF!=0</formula>
    </cfRule>
  </conditionalFormatting>
  <conditionalFormatting sqref="C54">
    <cfRule type="expression" dxfId="1" priority="2">
      <formula>J54=0</formula>
    </cfRule>
  </conditionalFormatting>
  <conditionalFormatting sqref="F54:F55">
    <cfRule type="expression" dxfId="0" priority="1">
      <formula>#REF!=0</formula>
    </cfRule>
  </conditionalFormatting>
  <pageMargins left="0.7" right="0.7" top="0.75" bottom="0.75" header="0.3" footer="0.3"/>
  <pageSetup paperSize="8" scale="43" orientation="landscape" r:id="rId1"/>
  <headerFooter>
    <oddFooter>&amp;L&amp;1#&amp;"Arial Black"&amp;10&amp;K4099DAINTERNAL</oddFooter>
  </headerFooter>
  <customProperties>
    <customPr name="EpmWorksheetKeyString_GUID" r:id="rId2"/>
  </customProperties>
  <ignoredErrors>
    <ignoredError sqref="F6:F11 I6:I12 I16:I30 K27 L30 K35:K37 I35:I36 F30" numberStoredAsText="1"/>
    <ignoredError sqref="E5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C8A0-DDC7-4C99-A454-CADC63AF37BF}">
  <sheetPr codeName="Sheet13">
    <tabColor rgb="FF8ECDC8"/>
    <pageSetUpPr fitToPage="1"/>
  </sheetPr>
  <dimension ref="B1:Y43"/>
  <sheetViews>
    <sheetView showGridLines="0" zoomScaleNormal="100" zoomScaleSheetLayoutView="100" workbookViewId="0"/>
  </sheetViews>
  <sheetFormatPr defaultColWidth="9.1796875" defaultRowHeight="9"/>
  <cols>
    <col min="1" max="1" width="1.54296875" style="69" customWidth="1"/>
    <col min="2" max="2" width="47.7265625" style="69" customWidth="1"/>
    <col min="3" max="3" width="6.26953125" style="69" customWidth="1"/>
    <col min="4" max="8" width="11.81640625" style="69" customWidth="1"/>
    <col min="9" max="12" width="19.7265625" style="69" customWidth="1"/>
    <col min="13" max="15" width="23.453125" style="69" customWidth="1"/>
    <col min="16" max="16" width="11.81640625" style="69" customWidth="1"/>
    <col min="17" max="16384" width="9.1796875" style="69"/>
  </cols>
  <sheetData>
    <row r="1" spans="2:25" ht="8.25" customHeight="1"/>
    <row r="2" spans="2:25" ht="22.5">
      <c r="B2" s="3" t="s">
        <v>432</v>
      </c>
      <c r="D2" s="214"/>
      <c r="L2" s="212"/>
      <c r="M2" s="212"/>
      <c r="N2" s="212"/>
      <c r="P2" s="212"/>
    </row>
    <row r="3" spans="2:25" ht="19.5" customHeight="1">
      <c r="B3" s="213"/>
      <c r="L3" s="212"/>
      <c r="M3" s="212"/>
      <c r="N3" s="212"/>
      <c r="P3" s="211"/>
    </row>
    <row r="4" spans="2:25" ht="15.65" customHeight="1">
      <c r="B4" s="154"/>
      <c r="C4" s="392"/>
      <c r="D4" s="400" t="s">
        <v>9</v>
      </c>
      <c r="E4" s="400" t="s">
        <v>10</v>
      </c>
      <c r="F4" s="400" t="s">
        <v>11</v>
      </c>
      <c r="G4" s="400" t="s">
        <v>12</v>
      </c>
      <c r="H4" s="400" t="s">
        <v>13</v>
      </c>
      <c r="I4" s="400" t="s">
        <v>14</v>
      </c>
      <c r="J4" s="392"/>
      <c r="K4" s="392"/>
      <c r="L4" s="210"/>
      <c r="M4" s="392"/>
      <c r="N4" s="392"/>
      <c r="O4" s="34"/>
      <c r="P4" s="210"/>
      <c r="Q4" s="34"/>
      <c r="R4" s="34"/>
      <c r="S4" s="34"/>
      <c r="T4" s="34"/>
      <c r="U4" s="34"/>
      <c r="V4" s="34"/>
      <c r="W4" s="34"/>
      <c r="X4" s="34"/>
      <c r="Y4" s="34"/>
    </row>
    <row r="5" spans="2:25" ht="12" customHeight="1">
      <c r="B5" s="74" t="s">
        <v>111</v>
      </c>
      <c r="C5" s="394" t="s">
        <v>17</v>
      </c>
      <c r="D5" s="403"/>
      <c r="E5" s="404"/>
      <c r="F5" s="403"/>
      <c r="G5" s="403"/>
      <c r="H5" s="403"/>
      <c r="I5" s="403"/>
      <c r="J5" s="394" t="s">
        <v>18</v>
      </c>
      <c r="K5" s="394" t="s">
        <v>19</v>
      </c>
      <c r="L5" s="394" t="s">
        <v>153</v>
      </c>
      <c r="M5" s="392"/>
      <c r="N5" s="392"/>
      <c r="O5" s="34"/>
      <c r="P5" s="210"/>
      <c r="Q5" s="34"/>
      <c r="R5" s="34"/>
      <c r="S5" s="34"/>
      <c r="T5" s="34"/>
      <c r="U5" s="34"/>
      <c r="V5" s="34"/>
      <c r="W5" s="34"/>
      <c r="X5" s="34"/>
      <c r="Y5" s="34"/>
    </row>
    <row r="6" spans="2:25" ht="12" customHeight="1">
      <c r="B6" s="64" t="s">
        <v>154</v>
      </c>
      <c r="C6" s="392"/>
      <c r="D6" s="391"/>
      <c r="E6" s="392"/>
      <c r="F6" s="391"/>
      <c r="G6" s="231"/>
      <c r="H6" s="391"/>
      <c r="I6" s="391"/>
      <c r="J6" s="392"/>
      <c r="K6" s="392"/>
      <c r="L6" s="391"/>
      <c r="M6" s="392"/>
      <c r="N6" s="392"/>
      <c r="O6" s="34"/>
      <c r="P6" s="210"/>
      <c r="Q6" s="34"/>
      <c r="R6" s="34"/>
      <c r="S6" s="34"/>
      <c r="T6" s="34"/>
      <c r="U6" s="34"/>
      <c r="V6" s="34"/>
      <c r="W6" s="34"/>
      <c r="X6" s="34"/>
      <c r="Y6" s="34"/>
    </row>
    <row r="7" spans="2:25" ht="12" customHeight="1">
      <c r="B7" s="160" t="s">
        <v>409</v>
      </c>
      <c r="C7" s="156"/>
      <c r="D7" s="230">
        <v>250</v>
      </c>
      <c r="E7" s="230">
        <v>250</v>
      </c>
      <c r="F7" s="175" t="s">
        <v>28</v>
      </c>
      <c r="G7" s="230">
        <v>250</v>
      </c>
      <c r="H7" s="177" t="s">
        <v>29</v>
      </c>
      <c r="I7" s="225" t="s">
        <v>155</v>
      </c>
      <c r="J7" s="139" t="s">
        <v>156</v>
      </c>
      <c r="K7" s="139">
        <v>2027</v>
      </c>
      <c r="L7" s="177" t="s">
        <v>157</v>
      </c>
      <c r="M7" s="392"/>
      <c r="N7" s="392"/>
      <c r="O7" s="34"/>
      <c r="P7" s="210"/>
      <c r="Q7" s="34"/>
      <c r="R7" s="34"/>
      <c r="S7" s="34"/>
      <c r="T7" s="34"/>
      <c r="U7" s="34"/>
      <c r="V7" s="34"/>
      <c r="W7" s="34"/>
      <c r="X7" s="34"/>
      <c r="Y7" s="34"/>
    </row>
    <row r="8" spans="2:25" ht="12" customHeight="1">
      <c r="B8" s="181" t="s">
        <v>410</v>
      </c>
      <c r="C8" s="156"/>
      <c r="D8" s="230">
        <v>253</v>
      </c>
      <c r="E8" s="230">
        <v>253</v>
      </c>
      <c r="F8" s="175" t="s">
        <v>28</v>
      </c>
      <c r="G8" s="230">
        <v>253</v>
      </c>
      <c r="H8" s="177" t="s">
        <v>29</v>
      </c>
      <c r="I8" s="225" t="s">
        <v>155</v>
      </c>
      <c r="J8" s="139" t="s">
        <v>156</v>
      </c>
      <c r="K8" s="139">
        <v>2027</v>
      </c>
      <c r="L8" s="177" t="s">
        <v>157</v>
      </c>
      <c r="M8" s="392"/>
      <c r="N8" s="392"/>
      <c r="O8" s="34"/>
      <c r="P8" s="210"/>
      <c r="Q8" s="34"/>
      <c r="R8" s="34"/>
      <c r="S8" s="34"/>
      <c r="T8" s="34"/>
      <c r="U8" s="34"/>
      <c r="V8" s="34"/>
      <c r="W8" s="34"/>
      <c r="X8" s="34"/>
      <c r="Y8" s="34"/>
    </row>
    <row r="9" spans="2:25" ht="12" customHeight="1">
      <c r="B9" s="160" t="s">
        <v>411</v>
      </c>
      <c r="C9" s="156"/>
      <c r="D9" s="230">
        <v>300</v>
      </c>
      <c r="E9" s="230">
        <v>300</v>
      </c>
      <c r="F9" s="175" t="s">
        <v>28</v>
      </c>
      <c r="G9" s="230">
        <v>300</v>
      </c>
      <c r="H9" s="177" t="s">
        <v>29</v>
      </c>
      <c r="I9" s="225" t="s">
        <v>102</v>
      </c>
      <c r="J9" s="139" t="s">
        <v>156</v>
      </c>
      <c r="K9" s="139">
        <v>2028</v>
      </c>
      <c r="L9" s="177" t="s">
        <v>157</v>
      </c>
      <c r="M9" s="392"/>
      <c r="N9" s="392"/>
      <c r="O9" s="34"/>
      <c r="P9" s="210"/>
      <c r="Q9" s="34"/>
      <c r="R9" s="34"/>
      <c r="S9" s="34"/>
      <c r="T9" s="34"/>
      <c r="U9" s="34"/>
      <c r="V9" s="34"/>
      <c r="W9" s="34"/>
      <c r="X9" s="34"/>
      <c r="Y9" s="34"/>
    </row>
    <row r="10" spans="2:25" s="1" customFormat="1" ht="12" customHeight="1">
      <c r="B10" s="181" t="s">
        <v>412</v>
      </c>
      <c r="C10" s="177"/>
      <c r="D10" s="229">
        <v>183.75</v>
      </c>
      <c r="E10" s="229">
        <v>184</v>
      </c>
      <c r="F10" s="179" t="s">
        <v>28</v>
      </c>
      <c r="G10" s="229">
        <v>184</v>
      </c>
      <c r="H10" s="177" t="s">
        <v>29</v>
      </c>
      <c r="I10" s="225" t="s">
        <v>158</v>
      </c>
      <c r="J10" s="139" t="s">
        <v>156</v>
      </c>
      <c r="K10" s="139">
        <v>2029</v>
      </c>
      <c r="L10" s="177" t="s">
        <v>157</v>
      </c>
      <c r="M10" s="83"/>
      <c r="N10" s="83"/>
      <c r="O10" s="9"/>
      <c r="P10" s="228"/>
      <c r="Q10" s="9"/>
      <c r="R10" s="9"/>
      <c r="S10" s="9"/>
      <c r="T10" s="9"/>
      <c r="U10" s="9"/>
      <c r="V10" s="9"/>
      <c r="W10" s="9"/>
      <c r="X10" s="9"/>
      <c r="Y10" s="9"/>
    </row>
    <row r="11" spans="2:25" s="1" customFormat="1" ht="12" customHeight="1">
      <c r="B11" s="123" t="s">
        <v>413</v>
      </c>
      <c r="C11" s="122"/>
      <c r="D11" s="226">
        <v>338.4</v>
      </c>
      <c r="E11" s="226">
        <v>338.4</v>
      </c>
      <c r="F11" s="179" t="s">
        <v>28</v>
      </c>
      <c r="G11" s="226">
        <v>338.4</v>
      </c>
      <c r="H11" s="177" t="s">
        <v>29</v>
      </c>
      <c r="I11" s="225" t="s">
        <v>159</v>
      </c>
      <c r="J11" s="139" t="s">
        <v>156</v>
      </c>
      <c r="K11" s="139">
        <v>2030</v>
      </c>
      <c r="L11" s="177" t="s">
        <v>157</v>
      </c>
      <c r="M11" s="83"/>
      <c r="N11" s="83"/>
      <c r="O11" s="9"/>
      <c r="P11" s="228"/>
      <c r="Q11" s="9"/>
      <c r="R11" s="9"/>
      <c r="S11" s="9"/>
      <c r="T11" s="9"/>
      <c r="U11" s="9"/>
      <c r="V11" s="9"/>
      <c r="W11" s="9"/>
      <c r="X11" s="9"/>
      <c r="Y11" s="9"/>
    </row>
    <row r="12" spans="2:25" ht="12" customHeight="1">
      <c r="B12" s="123" t="s">
        <v>414</v>
      </c>
      <c r="C12" s="122"/>
      <c r="D12" s="226">
        <v>229.6</v>
      </c>
      <c r="E12" s="226">
        <v>229.6</v>
      </c>
      <c r="F12" s="179" t="s">
        <v>28</v>
      </c>
      <c r="G12" s="226">
        <v>229.6</v>
      </c>
      <c r="H12" s="177" t="s">
        <v>29</v>
      </c>
      <c r="I12" s="225" t="s">
        <v>159</v>
      </c>
      <c r="J12" s="139" t="s">
        <v>156</v>
      </c>
      <c r="K12" s="139">
        <v>2030</v>
      </c>
      <c r="L12" s="177" t="s">
        <v>157</v>
      </c>
      <c r="M12" s="392"/>
      <c r="N12" s="392"/>
      <c r="O12" s="34"/>
      <c r="P12" s="202"/>
      <c r="Q12" s="34"/>
      <c r="R12" s="34"/>
      <c r="S12" s="34"/>
      <c r="T12" s="34"/>
      <c r="U12" s="34"/>
      <c r="V12" s="34"/>
      <c r="W12" s="34"/>
      <c r="X12" s="34"/>
      <c r="Y12" s="34"/>
    </row>
    <row r="13" spans="2:25" ht="12" customHeight="1">
      <c r="B13" s="227" t="s">
        <v>415</v>
      </c>
      <c r="C13" s="115"/>
      <c r="D13" s="223">
        <v>103.24</v>
      </c>
      <c r="E13" s="223">
        <v>103.24</v>
      </c>
      <c r="F13" s="175" t="s">
        <v>28</v>
      </c>
      <c r="G13" s="223">
        <v>103</v>
      </c>
      <c r="H13" s="177" t="s">
        <v>29</v>
      </c>
      <c r="I13" s="225" t="s">
        <v>159</v>
      </c>
      <c r="J13" s="139" t="s">
        <v>156</v>
      </c>
      <c r="K13" s="139">
        <v>2030</v>
      </c>
      <c r="L13" s="177" t="s">
        <v>157</v>
      </c>
      <c r="M13" s="392"/>
      <c r="N13" s="392"/>
      <c r="O13" s="34"/>
      <c r="P13" s="202"/>
      <c r="Q13" s="34"/>
      <c r="R13" s="34"/>
      <c r="S13" s="34"/>
      <c r="T13" s="34"/>
      <c r="U13" s="34"/>
      <c r="V13" s="34"/>
      <c r="W13" s="34"/>
      <c r="X13" s="34"/>
      <c r="Y13" s="34"/>
    </row>
    <row r="14" spans="2:25" ht="12" customHeight="1">
      <c r="B14" s="138" t="s">
        <v>85</v>
      </c>
      <c r="C14" s="133"/>
      <c r="D14" s="222">
        <f>SUM(D7:D13)</f>
        <v>1657.99</v>
      </c>
      <c r="E14" s="222">
        <f>SUM(E7:E13)</f>
        <v>1658.24</v>
      </c>
      <c r="F14" s="133"/>
      <c r="G14" s="222">
        <f>SUM(G7:G13)</f>
        <v>1658</v>
      </c>
      <c r="H14" s="137"/>
      <c r="I14" s="137"/>
      <c r="J14" s="137"/>
      <c r="K14" s="137"/>
      <c r="L14" s="137"/>
      <c r="M14" s="392"/>
      <c r="N14" s="392"/>
      <c r="O14" s="34"/>
      <c r="P14" s="202"/>
      <c r="Q14" s="34"/>
      <c r="R14" s="34"/>
      <c r="S14" s="34"/>
      <c r="T14" s="34"/>
      <c r="U14" s="34"/>
      <c r="V14" s="34"/>
      <c r="W14" s="34"/>
      <c r="X14" s="34"/>
      <c r="Y14" s="34"/>
    </row>
    <row r="15" spans="2:25" ht="12" customHeight="1">
      <c r="B15" s="123" t="s">
        <v>436</v>
      </c>
      <c r="C15" s="115"/>
      <c r="D15" s="223">
        <v>367</v>
      </c>
      <c r="E15" s="223">
        <v>367</v>
      </c>
      <c r="F15" s="175"/>
      <c r="G15" s="224"/>
      <c r="H15" s="177"/>
      <c r="I15" s="225"/>
      <c r="J15" s="139"/>
      <c r="K15" s="139"/>
      <c r="L15" s="177"/>
      <c r="M15" s="392"/>
      <c r="N15" s="392"/>
      <c r="O15" s="34"/>
      <c r="P15" s="202"/>
      <c r="Q15" s="34"/>
      <c r="R15" s="34"/>
      <c r="S15" s="34"/>
      <c r="T15" s="34"/>
      <c r="U15" s="34"/>
      <c r="V15" s="34"/>
      <c r="W15" s="34"/>
      <c r="X15" s="34"/>
      <c r="Y15" s="34"/>
    </row>
    <row r="16" spans="2:25">
      <c r="B16" s="69" t="s">
        <v>434</v>
      </c>
      <c r="D16" s="69">
        <v>298</v>
      </c>
      <c r="E16" s="69">
        <v>298</v>
      </c>
    </row>
    <row r="17" spans="2:25" ht="12" customHeight="1">
      <c r="B17" s="138" t="s">
        <v>160</v>
      </c>
      <c r="C17" s="133"/>
      <c r="D17" s="222">
        <f>SUM(D14:D16)</f>
        <v>2322.9899999999998</v>
      </c>
      <c r="E17" s="222">
        <f>SUM(E14:E16)</f>
        <v>2323.2399999999998</v>
      </c>
      <c r="F17" s="133"/>
      <c r="G17" s="222">
        <f>SUM(G14:G16)</f>
        <v>1658</v>
      </c>
      <c r="H17" s="133"/>
      <c r="I17" s="133"/>
      <c r="J17" s="133"/>
      <c r="K17" s="133"/>
      <c r="L17" s="133"/>
      <c r="M17" s="392"/>
      <c r="N17" s="392"/>
      <c r="O17" s="34"/>
      <c r="P17" s="202"/>
      <c r="Q17" s="34"/>
      <c r="R17" s="34"/>
      <c r="S17" s="34"/>
      <c r="T17" s="34"/>
      <c r="U17" s="34"/>
      <c r="V17" s="34"/>
      <c r="W17" s="34"/>
      <c r="X17" s="34"/>
      <c r="Y17" s="34"/>
    </row>
    <row r="18" spans="2:25" ht="12" customHeight="1">
      <c r="B18" s="173"/>
      <c r="C18" s="115"/>
      <c r="D18" s="224"/>
      <c r="E18" s="224"/>
      <c r="F18" s="115"/>
      <c r="G18" s="224"/>
      <c r="H18" s="115"/>
      <c r="I18" s="115"/>
      <c r="J18" s="115"/>
      <c r="K18" s="115"/>
      <c r="L18" s="115"/>
      <c r="M18" s="396"/>
      <c r="N18" s="396"/>
      <c r="O18" s="34"/>
      <c r="P18" s="202"/>
      <c r="Q18" s="34"/>
      <c r="R18" s="34"/>
      <c r="S18" s="34"/>
      <c r="T18" s="34"/>
      <c r="U18" s="34"/>
      <c r="V18" s="34"/>
      <c r="W18" s="34"/>
      <c r="X18" s="34"/>
      <c r="Y18" s="34"/>
    </row>
    <row r="19" spans="2:25" ht="12" customHeight="1">
      <c r="B19" s="64" t="s">
        <v>161</v>
      </c>
      <c r="C19" s="115"/>
      <c r="D19" s="224"/>
      <c r="E19" s="224"/>
      <c r="F19" s="115"/>
      <c r="G19" s="224"/>
      <c r="H19" s="115"/>
      <c r="I19" s="115"/>
      <c r="J19" s="115"/>
      <c r="K19" s="115"/>
      <c r="L19" s="115"/>
      <c r="M19" s="392"/>
      <c r="N19" s="392"/>
      <c r="O19" s="34"/>
      <c r="P19" s="202"/>
      <c r="Q19" s="34"/>
      <c r="R19" s="34"/>
      <c r="S19" s="34"/>
      <c r="T19" s="34"/>
      <c r="U19" s="34"/>
      <c r="V19" s="34"/>
      <c r="W19" s="34"/>
      <c r="X19" s="34"/>
      <c r="Y19" s="34"/>
    </row>
    <row r="20" spans="2:25" ht="12" customHeight="1">
      <c r="B20" s="160" t="s">
        <v>162</v>
      </c>
      <c r="C20" s="115"/>
      <c r="D20" s="223"/>
      <c r="E20" s="223">
        <v>10</v>
      </c>
      <c r="F20" s="175" t="s">
        <v>163</v>
      </c>
      <c r="G20" s="223"/>
      <c r="H20" s="115"/>
      <c r="I20" s="115"/>
      <c r="J20" s="115"/>
      <c r="K20" s="115"/>
      <c r="L20" s="115"/>
      <c r="M20" s="392"/>
      <c r="N20" s="392"/>
      <c r="O20" s="34"/>
      <c r="P20" s="202"/>
      <c r="Q20" s="34"/>
      <c r="R20" s="34"/>
      <c r="S20" s="34"/>
      <c r="T20" s="34"/>
      <c r="U20" s="34"/>
      <c r="V20" s="34"/>
      <c r="W20" s="34"/>
      <c r="X20" s="34"/>
      <c r="Y20" s="34"/>
    </row>
    <row r="21" spans="2:25" ht="12" customHeight="1">
      <c r="B21" s="138" t="s">
        <v>85</v>
      </c>
      <c r="C21" s="133"/>
      <c r="D21" s="222">
        <f>SUM(D19:D20)</f>
        <v>0</v>
      </c>
      <c r="E21" s="222">
        <f>SUM(E19:E20)</f>
        <v>10</v>
      </c>
      <c r="F21" s="133"/>
      <c r="G21" s="222">
        <f>SUM(G19:G20)</f>
        <v>0</v>
      </c>
      <c r="H21" s="133"/>
      <c r="I21" s="133"/>
      <c r="J21" s="133"/>
      <c r="K21" s="133"/>
      <c r="L21" s="133"/>
      <c r="M21" s="392"/>
      <c r="N21" s="392"/>
      <c r="O21" s="34"/>
      <c r="P21" s="202"/>
      <c r="Q21" s="34"/>
      <c r="R21" s="34"/>
      <c r="S21" s="34"/>
      <c r="T21" s="34"/>
      <c r="U21" s="34"/>
      <c r="V21" s="34"/>
      <c r="W21" s="34"/>
      <c r="X21" s="34"/>
      <c r="Y21" s="34"/>
    </row>
    <row r="22" spans="2:25" ht="12" customHeight="1">
      <c r="B22" s="123" t="s">
        <v>164</v>
      </c>
      <c r="C22" s="115"/>
      <c r="D22" s="223">
        <v>420</v>
      </c>
      <c r="E22" s="223">
        <v>420</v>
      </c>
      <c r="F22" s="115"/>
      <c r="G22" s="224"/>
      <c r="H22" s="115"/>
      <c r="I22" s="115"/>
      <c r="J22" s="115"/>
      <c r="K22" s="115"/>
      <c r="L22" s="115"/>
      <c r="M22" s="392"/>
      <c r="N22" s="392"/>
      <c r="O22" s="34"/>
      <c r="P22" s="202"/>
      <c r="Q22" s="34"/>
      <c r="R22" s="34"/>
      <c r="S22" s="34"/>
      <c r="T22" s="34"/>
      <c r="U22" s="34"/>
      <c r="V22" s="34"/>
      <c r="W22" s="34"/>
      <c r="X22" s="34"/>
      <c r="Y22" s="34"/>
    </row>
    <row r="23" spans="2:25" ht="12" customHeight="1">
      <c r="B23" s="123" t="s">
        <v>437</v>
      </c>
      <c r="C23" s="115"/>
      <c r="D23" s="223">
        <v>227</v>
      </c>
      <c r="E23" s="223">
        <v>227</v>
      </c>
      <c r="F23" s="115"/>
      <c r="G23" s="224"/>
      <c r="H23" s="115"/>
      <c r="I23" s="115"/>
      <c r="J23" s="115"/>
      <c r="K23" s="115"/>
      <c r="L23" s="115"/>
      <c r="M23" s="392"/>
      <c r="N23" s="392"/>
      <c r="O23" s="34"/>
      <c r="P23" s="202"/>
      <c r="Q23" s="34"/>
      <c r="R23" s="34"/>
      <c r="S23" s="34"/>
      <c r="T23" s="34"/>
      <c r="U23" s="34"/>
      <c r="V23" s="34"/>
      <c r="W23" s="34"/>
      <c r="X23" s="34"/>
      <c r="Y23" s="34"/>
    </row>
    <row r="24" spans="2:25" ht="12" customHeight="1">
      <c r="B24" s="123" t="s">
        <v>433</v>
      </c>
      <c r="C24" s="115"/>
      <c r="D24" s="223">
        <v>430</v>
      </c>
      <c r="E24" s="223">
        <v>430</v>
      </c>
      <c r="F24" s="115"/>
      <c r="G24" s="224"/>
      <c r="H24" s="115"/>
      <c r="I24" s="115"/>
      <c r="J24" s="115"/>
      <c r="K24" s="115"/>
      <c r="L24" s="115"/>
      <c r="M24" s="396"/>
      <c r="N24" s="396"/>
      <c r="O24" s="34"/>
      <c r="P24" s="202"/>
      <c r="Q24" s="34"/>
      <c r="R24" s="34"/>
      <c r="S24" s="34"/>
      <c r="T24" s="34"/>
      <c r="U24" s="34"/>
      <c r="V24" s="34"/>
      <c r="W24" s="34"/>
      <c r="X24" s="34"/>
      <c r="Y24" s="34"/>
    </row>
    <row r="25" spans="2:25" ht="12" customHeight="1">
      <c r="B25" s="138" t="s">
        <v>160</v>
      </c>
      <c r="C25" s="133"/>
      <c r="D25" s="222" cm="1">
        <f t="array" ref="D25">SUM(D22:D24+D21)</f>
        <v>1077</v>
      </c>
      <c r="E25" s="222">
        <f>SUM(E21:E24)</f>
        <v>1087</v>
      </c>
      <c r="F25" s="133"/>
      <c r="G25" s="222">
        <f>SUM(G21:G21)</f>
        <v>0</v>
      </c>
      <c r="H25" s="133"/>
      <c r="I25" s="133"/>
      <c r="J25" s="133"/>
      <c r="K25" s="133"/>
      <c r="L25" s="133"/>
      <c r="M25" s="34"/>
      <c r="N25" s="392"/>
      <c r="O25" s="34"/>
      <c r="P25" s="34"/>
      <c r="Q25" s="34"/>
      <c r="R25" s="34"/>
      <c r="S25" s="34"/>
      <c r="T25" s="34"/>
      <c r="U25" s="34"/>
      <c r="V25" s="34"/>
      <c r="W25" s="34"/>
      <c r="X25" s="34"/>
      <c r="Y25" s="34"/>
    </row>
    <row r="26" spans="2:25" ht="12" customHeight="1">
      <c r="B26" s="34"/>
      <c r="C26" s="392"/>
      <c r="D26" s="131"/>
      <c r="E26" s="131"/>
      <c r="F26" s="114"/>
      <c r="G26" s="131"/>
      <c r="H26" s="114"/>
      <c r="I26" s="114"/>
      <c r="J26" s="114"/>
      <c r="K26" s="114"/>
      <c r="L26" s="114"/>
      <c r="M26" s="34"/>
      <c r="N26" s="114"/>
      <c r="O26" s="34"/>
      <c r="P26" s="34"/>
      <c r="Q26" s="34"/>
      <c r="R26" s="34"/>
      <c r="S26" s="34"/>
      <c r="T26" s="34"/>
      <c r="U26" s="34"/>
      <c r="V26" s="34"/>
      <c r="W26" s="34"/>
      <c r="X26" s="34"/>
      <c r="Y26" s="34"/>
    </row>
    <row r="27" spans="2:25" ht="21" customHeight="1">
      <c r="B27" s="130" t="s">
        <v>137</v>
      </c>
      <c r="C27" s="394"/>
      <c r="D27" s="394" t="s">
        <v>138</v>
      </c>
      <c r="E27" s="393"/>
      <c r="F27" s="171"/>
      <c r="G27" s="393"/>
      <c r="H27" s="132"/>
      <c r="I27" s="132"/>
      <c r="J27" s="132"/>
      <c r="K27" s="132"/>
      <c r="L27" s="132"/>
      <c r="M27" s="34"/>
      <c r="N27" s="114"/>
      <c r="O27" s="34"/>
      <c r="P27" s="34"/>
      <c r="Q27" s="34"/>
      <c r="R27" s="34"/>
      <c r="S27" s="34"/>
      <c r="T27" s="34"/>
      <c r="U27" s="34"/>
      <c r="V27" s="34"/>
      <c r="W27" s="34"/>
      <c r="X27" s="34"/>
      <c r="Y27" s="34"/>
    </row>
    <row r="28" spans="2:25" ht="20.149999999999999" customHeight="1">
      <c r="B28" s="220" t="s">
        <v>165</v>
      </c>
      <c r="C28" s="218"/>
      <c r="D28" s="221">
        <f>E17+E25</f>
        <v>3410.24</v>
      </c>
      <c r="E28" s="218"/>
      <c r="F28" s="218"/>
      <c r="G28" s="217"/>
      <c r="H28" s="216"/>
      <c r="I28" s="216"/>
      <c r="J28" s="216"/>
      <c r="K28" s="216"/>
      <c r="L28" s="216"/>
      <c r="M28" s="34"/>
      <c r="N28" s="114"/>
      <c r="O28" s="34"/>
      <c r="P28" s="34"/>
      <c r="Q28" s="34"/>
      <c r="R28" s="34"/>
      <c r="S28" s="34"/>
      <c r="T28" s="34"/>
      <c r="U28" s="34"/>
      <c r="V28" s="34"/>
      <c r="W28" s="34"/>
      <c r="X28" s="34"/>
      <c r="Y28" s="34"/>
    </row>
    <row r="29" spans="2:25" ht="20.149999999999999" customHeight="1">
      <c r="B29" s="220" t="s">
        <v>166</v>
      </c>
      <c r="C29" s="218"/>
      <c r="D29" s="219">
        <f>E14+E21</f>
        <v>1668.24</v>
      </c>
      <c r="E29" s="127"/>
      <c r="F29" s="218"/>
      <c r="G29" s="217"/>
      <c r="H29" s="216"/>
      <c r="I29" s="216"/>
      <c r="J29" s="216"/>
      <c r="K29" s="216"/>
      <c r="L29" s="216"/>
      <c r="M29" s="34"/>
      <c r="N29" s="114"/>
      <c r="O29" s="34"/>
      <c r="P29" s="34"/>
      <c r="Q29" s="34"/>
      <c r="R29" s="34"/>
      <c r="S29" s="34"/>
      <c r="T29" s="34"/>
      <c r="U29" s="34"/>
      <c r="V29" s="34"/>
      <c r="W29" s="34"/>
      <c r="X29" s="34"/>
      <c r="Y29" s="34"/>
    </row>
    <row r="30" spans="2:25" ht="20.149999999999999" customHeight="1">
      <c r="B30" s="220" t="s">
        <v>167</v>
      </c>
      <c r="C30" s="218"/>
      <c r="D30" s="219">
        <f>G14+G21</f>
        <v>1658</v>
      </c>
      <c r="E30" s="216"/>
      <c r="F30" s="218"/>
      <c r="G30" s="217"/>
      <c r="H30" s="216"/>
      <c r="I30" s="216"/>
      <c r="J30" s="216"/>
      <c r="K30" s="216"/>
      <c r="L30" s="216"/>
      <c r="M30" s="34"/>
      <c r="N30" s="114"/>
      <c r="O30" s="34"/>
      <c r="P30" s="34"/>
      <c r="Q30" s="34"/>
      <c r="R30" s="34"/>
      <c r="S30" s="34"/>
      <c r="T30" s="34"/>
      <c r="U30" s="34"/>
      <c r="V30" s="34"/>
      <c r="W30" s="34"/>
      <c r="X30" s="34"/>
      <c r="Y30" s="34"/>
    </row>
    <row r="31" spans="2:25" s="107" customFormat="1" ht="12" customHeight="1">
      <c r="B31" s="337" t="s">
        <v>168</v>
      </c>
      <c r="C31" s="108"/>
      <c r="D31" s="108"/>
      <c r="E31" s="113"/>
      <c r="F31" s="108"/>
      <c r="G31" s="112"/>
      <c r="H31" s="108"/>
      <c r="I31" s="108"/>
      <c r="J31" s="108"/>
      <c r="K31" s="108"/>
      <c r="L31" s="109"/>
      <c r="M31" s="109"/>
      <c r="N31" s="109"/>
      <c r="O31" s="108"/>
      <c r="P31" s="108"/>
      <c r="Q31" s="108"/>
      <c r="R31" s="108"/>
      <c r="S31" s="108"/>
      <c r="T31" s="108"/>
      <c r="U31" s="108"/>
      <c r="V31" s="108"/>
      <c r="W31" s="108"/>
      <c r="X31" s="108"/>
      <c r="Y31" s="108"/>
    </row>
    <row r="32" spans="2:25" s="107" customFormat="1" ht="12" customHeight="1">
      <c r="B32" s="338" t="s">
        <v>169</v>
      </c>
      <c r="C32" s="108"/>
      <c r="D32" s="108"/>
      <c r="E32" s="111"/>
      <c r="F32" s="108"/>
      <c r="G32" s="108"/>
      <c r="H32" s="108"/>
      <c r="I32" s="108"/>
      <c r="J32" s="108"/>
      <c r="K32" s="108"/>
      <c r="L32" s="109"/>
      <c r="M32" s="109"/>
      <c r="N32" s="109"/>
      <c r="O32" s="108"/>
      <c r="P32" s="108"/>
      <c r="Q32" s="108"/>
      <c r="R32" s="108"/>
      <c r="S32" s="108"/>
      <c r="T32" s="108"/>
      <c r="U32" s="108"/>
      <c r="V32" s="108"/>
      <c r="W32" s="108"/>
      <c r="X32" s="108"/>
      <c r="Y32" s="108"/>
    </row>
    <row r="33" spans="2:25" s="107" customFormat="1" ht="12" customHeight="1">
      <c r="B33" s="337" t="s">
        <v>170</v>
      </c>
      <c r="C33" s="108"/>
      <c r="D33" s="108"/>
      <c r="E33" s="108"/>
      <c r="F33" s="108"/>
      <c r="G33" s="108"/>
      <c r="H33" s="108"/>
      <c r="I33" s="108"/>
      <c r="J33" s="108"/>
      <c r="K33" s="108"/>
      <c r="L33" s="109"/>
      <c r="M33" s="109"/>
      <c r="N33" s="109"/>
      <c r="O33" s="108"/>
      <c r="P33" s="108"/>
      <c r="Q33" s="108"/>
      <c r="R33" s="108"/>
      <c r="S33" s="108"/>
      <c r="T33" s="108"/>
      <c r="U33" s="108"/>
      <c r="V33" s="108"/>
      <c r="W33" s="108"/>
      <c r="X33" s="108"/>
      <c r="Y33" s="108"/>
    </row>
    <row r="34" spans="2:25" s="107" customFormat="1" ht="10.5">
      <c r="B34" s="334" t="s">
        <v>171</v>
      </c>
      <c r="C34" s="108"/>
      <c r="D34" s="108"/>
      <c r="E34" s="108"/>
      <c r="F34" s="108"/>
      <c r="G34" s="108"/>
      <c r="H34" s="108"/>
      <c r="I34" s="108"/>
      <c r="J34" s="108"/>
      <c r="K34" s="108"/>
      <c r="L34" s="109"/>
      <c r="M34" s="109"/>
      <c r="N34" s="109"/>
      <c r="O34" s="108"/>
      <c r="P34" s="108"/>
      <c r="Q34" s="108"/>
      <c r="R34" s="108"/>
      <c r="S34" s="108"/>
      <c r="T34" s="108"/>
      <c r="U34" s="108"/>
      <c r="V34" s="108"/>
      <c r="W34" s="108"/>
      <c r="X34" s="108"/>
      <c r="Y34" s="108"/>
    </row>
    <row r="35" spans="2:25" s="107" customFormat="1" ht="10.5">
      <c r="B35" s="334" t="s">
        <v>172</v>
      </c>
      <c r="C35" s="108"/>
      <c r="D35" s="108"/>
      <c r="E35" s="108"/>
      <c r="F35" s="108"/>
      <c r="G35" s="108"/>
      <c r="H35" s="108"/>
      <c r="I35" s="108"/>
      <c r="J35" s="108"/>
      <c r="K35" s="108"/>
      <c r="L35" s="109"/>
      <c r="M35" s="109"/>
      <c r="N35" s="109"/>
      <c r="O35" s="108"/>
      <c r="P35" s="108"/>
      <c r="Q35" s="108"/>
      <c r="R35" s="108"/>
      <c r="S35" s="108"/>
      <c r="T35" s="108"/>
      <c r="U35" s="108"/>
      <c r="V35" s="108"/>
      <c r="W35" s="108"/>
      <c r="X35" s="108"/>
      <c r="Y35" s="108"/>
    </row>
    <row r="36" spans="2:25" s="107" customFormat="1" ht="10.5">
      <c r="B36" s="9"/>
      <c r="C36" s="108"/>
      <c r="D36" s="108"/>
      <c r="E36" s="108"/>
      <c r="F36" s="108"/>
      <c r="G36" s="108"/>
      <c r="H36" s="108"/>
      <c r="I36" s="108"/>
      <c r="J36" s="108"/>
      <c r="K36" s="108"/>
      <c r="L36" s="109"/>
      <c r="M36" s="109"/>
      <c r="N36" s="109"/>
      <c r="O36" s="108"/>
      <c r="P36" s="108"/>
      <c r="Q36" s="108"/>
      <c r="R36" s="108"/>
      <c r="S36" s="108"/>
      <c r="T36" s="108"/>
      <c r="U36" s="108"/>
      <c r="V36" s="108"/>
      <c r="W36" s="108"/>
      <c r="X36" s="108"/>
      <c r="Y36" s="108"/>
    </row>
    <row r="37" spans="2:25" s="107" customFormat="1" ht="10.5">
      <c r="B37" s="9"/>
      <c r="C37" s="108"/>
      <c r="D37" s="108"/>
      <c r="E37" s="108"/>
      <c r="F37" s="108"/>
      <c r="G37" s="108"/>
      <c r="H37" s="108"/>
      <c r="I37" s="108"/>
      <c r="J37" s="108"/>
      <c r="K37" s="108"/>
      <c r="L37" s="109"/>
      <c r="M37" s="109"/>
      <c r="N37" s="109"/>
      <c r="O37" s="108"/>
      <c r="P37" s="108"/>
      <c r="Q37" s="108"/>
      <c r="R37" s="108"/>
      <c r="S37" s="108"/>
      <c r="T37" s="108"/>
      <c r="U37" s="108"/>
      <c r="V37" s="108"/>
      <c r="W37" s="108"/>
      <c r="X37" s="108"/>
      <c r="Y37" s="108"/>
    </row>
    <row r="38" spans="2:25" s="107" customFormat="1" ht="10.5">
      <c r="B38" s="9"/>
      <c r="C38" s="108"/>
      <c r="D38" s="108"/>
      <c r="E38" s="108"/>
      <c r="F38" s="108"/>
      <c r="G38" s="108"/>
      <c r="H38" s="108"/>
      <c r="I38" s="108"/>
      <c r="J38" s="108"/>
      <c r="K38" s="108"/>
      <c r="L38" s="109"/>
      <c r="M38" s="109"/>
      <c r="N38" s="109"/>
      <c r="O38" s="108"/>
      <c r="P38" s="108"/>
      <c r="Q38" s="108"/>
      <c r="R38" s="108"/>
      <c r="S38" s="108"/>
      <c r="T38" s="108"/>
      <c r="U38" s="108"/>
      <c r="V38" s="108"/>
      <c r="W38" s="108"/>
      <c r="X38" s="108"/>
      <c r="Y38" s="108"/>
    </row>
    <row r="39" spans="2:25" s="107" customFormat="1" ht="10.5">
      <c r="B39" s="215"/>
      <c r="C39" s="108"/>
      <c r="D39" s="108"/>
      <c r="E39" s="108"/>
      <c r="F39" s="108"/>
      <c r="G39" s="108"/>
      <c r="H39" s="108"/>
      <c r="I39" s="108"/>
      <c r="J39" s="108"/>
      <c r="K39" s="108"/>
      <c r="L39" s="109"/>
      <c r="M39" s="109"/>
      <c r="N39" s="109"/>
      <c r="O39" s="108"/>
      <c r="P39" s="108"/>
      <c r="Q39" s="108"/>
      <c r="R39" s="108"/>
      <c r="S39" s="108"/>
      <c r="T39" s="108"/>
      <c r="U39" s="108"/>
      <c r="V39" s="108"/>
      <c r="W39" s="108"/>
      <c r="X39" s="108"/>
      <c r="Y39" s="108"/>
    </row>
    <row r="40" spans="2:25" s="107" customFormat="1" ht="10.5">
      <c r="B40" s="215"/>
      <c r="C40" s="108"/>
      <c r="D40" s="108"/>
      <c r="E40" s="108"/>
      <c r="F40" s="108"/>
      <c r="G40" s="108"/>
      <c r="H40" s="108"/>
      <c r="I40" s="108"/>
      <c r="J40" s="108"/>
      <c r="K40" s="108"/>
      <c r="L40" s="109"/>
      <c r="M40" s="109"/>
      <c r="N40" s="109"/>
      <c r="O40" s="108"/>
      <c r="P40" s="108"/>
      <c r="Q40" s="108"/>
      <c r="R40" s="108"/>
      <c r="S40" s="108"/>
      <c r="T40" s="108"/>
      <c r="U40" s="108"/>
      <c r="V40" s="108"/>
      <c r="W40" s="108"/>
      <c r="X40" s="108"/>
      <c r="Y40" s="108"/>
    </row>
    <row r="41" spans="2:25" s="107" customFormat="1" ht="10.5">
      <c r="B41" s="215"/>
      <c r="C41" s="108"/>
      <c r="D41" s="108"/>
      <c r="E41" s="108"/>
      <c r="F41" s="108"/>
      <c r="G41" s="108"/>
      <c r="H41" s="108"/>
      <c r="I41" s="108"/>
      <c r="J41" s="108"/>
      <c r="K41" s="108"/>
      <c r="L41" s="109"/>
      <c r="M41" s="109"/>
      <c r="N41" s="109"/>
      <c r="O41" s="108"/>
      <c r="P41" s="108"/>
      <c r="Q41" s="108"/>
      <c r="R41" s="108"/>
      <c r="S41" s="108"/>
      <c r="T41" s="108"/>
      <c r="U41" s="108"/>
      <c r="V41" s="108"/>
      <c r="W41" s="108"/>
      <c r="X41" s="108"/>
      <c r="Y41" s="108"/>
    </row>
    <row r="42" spans="2:25">
      <c r="B42" s="34"/>
      <c r="C42" s="34"/>
      <c r="D42" s="34"/>
      <c r="E42" s="34"/>
      <c r="F42" s="34"/>
      <c r="G42" s="34"/>
      <c r="H42" s="34"/>
      <c r="I42" s="34"/>
      <c r="J42" s="34"/>
      <c r="K42" s="34"/>
      <c r="L42" s="392"/>
      <c r="M42" s="392"/>
      <c r="N42" s="392"/>
      <c r="O42" s="34"/>
      <c r="P42" s="34"/>
      <c r="Q42" s="34"/>
      <c r="R42" s="34"/>
      <c r="S42" s="34"/>
      <c r="T42" s="34"/>
      <c r="U42" s="34"/>
      <c r="V42" s="34"/>
      <c r="W42" s="34"/>
      <c r="X42" s="34"/>
      <c r="Y42" s="34"/>
    </row>
    <row r="43" spans="2:25">
      <c r="B43" s="34"/>
      <c r="C43" s="34"/>
      <c r="D43" s="34"/>
      <c r="E43" s="34"/>
      <c r="F43" s="34"/>
      <c r="G43" s="34"/>
      <c r="H43" s="34"/>
      <c r="I43" s="34"/>
      <c r="J43" s="34"/>
      <c r="K43" s="34"/>
      <c r="L43" s="392"/>
      <c r="M43" s="392"/>
      <c r="N43" s="392"/>
      <c r="O43" s="34"/>
      <c r="P43" s="34"/>
      <c r="Q43" s="34"/>
      <c r="R43" s="34"/>
      <c r="S43" s="34"/>
      <c r="T43" s="34"/>
      <c r="U43" s="34"/>
      <c r="V43" s="34"/>
      <c r="W43" s="34"/>
      <c r="X43" s="34"/>
      <c r="Y43" s="34"/>
    </row>
  </sheetData>
  <mergeCells count="6">
    <mergeCell ref="I4:I5"/>
    <mergeCell ref="D4:D5"/>
    <mergeCell ref="E4:E5"/>
    <mergeCell ref="F4:F5"/>
    <mergeCell ref="G4:G5"/>
    <mergeCell ref="H4:H5"/>
  </mergeCells>
  <conditionalFormatting sqref="H14:J14 F20 F15 H15:I15 M2:M12 F7:F12 H11:I12 M14:M15 M17:M24 H19:J24">
    <cfRule type="expression" dxfId="138" priority="64">
      <formula>M2=0</formula>
    </cfRule>
  </conditionalFormatting>
  <conditionalFormatting sqref="D3:D10 B3">
    <cfRule type="expression" dxfId="137" priority="62">
      <formula>N3=0</formula>
    </cfRule>
  </conditionalFormatting>
  <conditionalFormatting sqref="E2">
    <cfRule type="expression" dxfId="136" priority="61">
      <formula>L2=0</formula>
    </cfRule>
  </conditionalFormatting>
  <conditionalFormatting sqref="E3:E10">
    <cfRule type="expression" dxfId="135" priority="63">
      <formula>O3=0</formula>
    </cfRule>
  </conditionalFormatting>
  <conditionalFormatting sqref="D2">
    <cfRule type="expression" dxfId="134" priority="60">
      <formula>K2=0</formula>
    </cfRule>
  </conditionalFormatting>
  <conditionalFormatting sqref="C2:C10">
    <cfRule type="expression" dxfId="133" priority="59">
      <formula>J2=0</formula>
    </cfRule>
  </conditionalFormatting>
  <conditionalFormatting sqref="K14 D19:E20 K19:K20 F19:G19 D15:E15 N12:P12 G15 G12 N14:P15 D14:G14 N17:P24 D21:G24 D12:E12">
    <cfRule type="expression" dxfId="132" priority="58">
      <formula>#REF!=0</formula>
    </cfRule>
  </conditionalFormatting>
  <conditionalFormatting sqref="C12 C14:C15 C19:C24">
    <cfRule type="expression" dxfId="131" priority="57">
      <formula>#REF!=0</formula>
    </cfRule>
  </conditionalFormatting>
  <conditionalFormatting sqref="B12 J15:K15 J12:K12 B21:B24 B14:B15 K21:K24">
    <cfRule type="expression" dxfId="130" priority="56">
      <formula>#REF!=0</formula>
    </cfRule>
  </conditionalFormatting>
  <conditionalFormatting sqref="H2:J6 H7:I10">
    <cfRule type="expression" dxfId="129" priority="51">
      <formula>O2=0</formula>
    </cfRule>
  </conditionalFormatting>
  <conditionalFormatting sqref="L2 L4 L6:L12 L14:L15 L19:L24">
    <cfRule type="expression" dxfId="128" priority="52">
      <formula>R2=0</formula>
    </cfRule>
  </conditionalFormatting>
  <conditionalFormatting sqref="K2 K4:K10">
    <cfRule type="expression" dxfId="127" priority="53">
      <formula>#REF!=0</formula>
    </cfRule>
  </conditionalFormatting>
  <conditionalFormatting sqref="L3">
    <cfRule type="expression" dxfId="126" priority="49">
      <formula>R3=0</formula>
    </cfRule>
  </conditionalFormatting>
  <conditionalFormatting sqref="K3">
    <cfRule type="expression" dxfId="125" priority="50">
      <formula>#REF!=0</formula>
    </cfRule>
  </conditionalFormatting>
  <conditionalFormatting sqref="N2:P12">
    <cfRule type="expression" dxfId="124" priority="54">
      <formula>#REF!=0</formula>
    </cfRule>
  </conditionalFormatting>
  <conditionalFormatting sqref="G2:G10">
    <cfRule type="expression" dxfId="123" priority="48">
      <formula>N2=0</formula>
    </cfRule>
  </conditionalFormatting>
  <conditionalFormatting sqref="F2">
    <cfRule type="expression" dxfId="122" priority="47">
      <formula>M2=0</formula>
    </cfRule>
  </conditionalFormatting>
  <conditionalFormatting sqref="F4:F6">
    <cfRule type="expression" dxfId="121" priority="46">
      <formula>M4=0</formula>
    </cfRule>
  </conditionalFormatting>
  <conditionalFormatting sqref="F3">
    <cfRule type="expression" dxfId="120" priority="55">
      <formula>O3=0</formula>
    </cfRule>
  </conditionalFormatting>
  <conditionalFormatting sqref="G20">
    <cfRule type="expression" dxfId="119" priority="45">
      <formula>#REF!=0</formula>
    </cfRule>
  </conditionalFormatting>
  <conditionalFormatting sqref="H17:J18">
    <cfRule type="expression" dxfId="118" priority="44">
      <formula>O17=0</formula>
    </cfRule>
  </conditionalFormatting>
  <conditionalFormatting sqref="D17:E18">
    <cfRule type="expression" dxfId="117" priority="43">
      <formula>#REF!=0</formula>
    </cfRule>
  </conditionalFormatting>
  <conditionalFormatting sqref="C17:C18">
    <cfRule type="expression" dxfId="116" priority="42">
      <formula>#REF!=0</formula>
    </cfRule>
  </conditionalFormatting>
  <conditionalFormatting sqref="B17:B18">
    <cfRule type="expression" dxfId="115" priority="41">
      <formula>#REF!=0</formula>
    </cfRule>
  </conditionalFormatting>
  <conditionalFormatting sqref="K17:K18">
    <cfRule type="expression" dxfId="114" priority="39">
      <formula>#REF!=0</formula>
    </cfRule>
  </conditionalFormatting>
  <conditionalFormatting sqref="L17:L18">
    <cfRule type="expression" dxfId="113" priority="40">
      <formula>R17=0</formula>
    </cfRule>
  </conditionalFormatting>
  <conditionalFormatting sqref="F17:F18">
    <cfRule type="expression" dxfId="112" priority="38">
      <formula>#REF!=0</formula>
    </cfRule>
  </conditionalFormatting>
  <conditionalFormatting sqref="H25:J25">
    <cfRule type="expression" dxfId="111" priority="30">
      <formula>O25=0</formula>
    </cfRule>
  </conditionalFormatting>
  <conditionalFormatting sqref="D25:E25">
    <cfRule type="expression" dxfId="110" priority="29">
      <formula>#REF!=0</formula>
    </cfRule>
  </conditionalFormatting>
  <conditionalFormatting sqref="C25">
    <cfRule type="expression" dxfId="109" priority="28">
      <formula>#REF!=0</formula>
    </cfRule>
  </conditionalFormatting>
  <conditionalFormatting sqref="B25">
    <cfRule type="expression" dxfId="108" priority="27">
      <formula>#REF!=0</formula>
    </cfRule>
  </conditionalFormatting>
  <conditionalFormatting sqref="K25">
    <cfRule type="expression" dxfId="107" priority="25">
      <formula>#REF!=0</formula>
    </cfRule>
  </conditionalFormatting>
  <conditionalFormatting sqref="L25">
    <cfRule type="expression" dxfId="106" priority="26">
      <formula>R25=0</formula>
    </cfRule>
  </conditionalFormatting>
  <conditionalFormatting sqref="F25:G25">
    <cfRule type="expression" dxfId="105" priority="24">
      <formula>#REF!=0</formula>
    </cfRule>
  </conditionalFormatting>
  <conditionalFormatting sqref="G17:G18">
    <cfRule type="expression" dxfId="104" priority="23">
      <formula>#REF!=0</formula>
    </cfRule>
  </conditionalFormatting>
  <conditionalFormatting sqref="J7">
    <cfRule type="expression" dxfId="103" priority="22">
      <formula>#REF!=0</formula>
    </cfRule>
  </conditionalFormatting>
  <conditionalFormatting sqref="J8">
    <cfRule type="expression" dxfId="102" priority="21">
      <formula>#REF!=0</formula>
    </cfRule>
  </conditionalFormatting>
  <conditionalFormatting sqref="J9:J10">
    <cfRule type="expression" dxfId="101" priority="20">
      <formula>#REF!=0</formula>
    </cfRule>
  </conditionalFormatting>
  <conditionalFormatting sqref="L5">
    <cfRule type="expression" dxfId="100" priority="19">
      <formula>#REF!=0</formula>
    </cfRule>
  </conditionalFormatting>
  <conditionalFormatting sqref="D11:E12">
    <cfRule type="expression" dxfId="99" priority="16">
      <formula>#REF!=0</formula>
    </cfRule>
  </conditionalFormatting>
  <conditionalFormatting sqref="C11:C12">
    <cfRule type="expression" dxfId="98" priority="15">
      <formula>#REF!=0</formula>
    </cfRule>
  </conditionalFormatting>
  <conditionalFormatting sqref="B11:B12">
    <cfRule type="expression" dxfId="97" priority="14">
      <formula>#REF!=0</formula>
    </cfRule>
  </conditionalFormatting>
  <conditionalFormatting sqref="G11:G12">
    <cfRule type="expression" dxfId="96" priority="12">
      <formula>#REF!=0</formula>
    </cfRule>
  </conditionalFormatting>
  <conditionalFormatting sqref="J11:J12">
    <cfRule type="expression" dxfId="95" priority="8">
      <formula>#REF!=0</formula>
    </cfRule>
  </conditionalFormatting>
  <conditionalFormatting sqref="K11:K12">
    <cfRule type="expression" dxfId="94" priority="7">
      <formula>#REF!=0</formula>
    </cfRule>
  </conditionalFormatting>
  <conditionalFormatting sqref="G12">
    <cfRule type="expression" dxfId="93" priority="6">
      <formula>#REF!=0</formula>
    </cfRule>
  </conditionalFormatting>
  <conditionalFormatting sqref="F13 H13:I13 M13">
    <cfRule type="expression" dxfId="92" priority="5">
      <formula>M13=0</formula>
    </cfRule>
  </conditionalFormatting>
  <conditionalFormatting sqref="G13 N13:P13 D13:E13">
    <cfRule type="expression" dxfId="91" priority="4">
      <formula>#REF!=0</formula>
    </cfRule>
  </conditionalFormatting>
  <conditionalFormatting sqref="C13">
    <cfRule type="expression" dxfId="90" priority="3">
      <formula>#REF!=0</formula>
    </cfRule>
  </conditionalFormatting>
  <conditionalFormatting sqref="J13:K13 B13">
    <cfRule type="expression" dxfId="89" priority="2">
      <formula>#REF!=0</formula>
    </cfRule>
  </conditionalFormatting>
  <conditionalFormatting sqref="L13">
    <cfRule type="expression" dxfId="88" priority="1">
      <formula>R13=0</formula>
    </cfRule>
  </conditionalFormatting>
  <pageMargins left="0.7" right="0.7" top="0.75" bottom="0.75" header="0.3" footer="0.3"/>
  <pageSetup paperSize="8" scale="53" orientation="landscape" r:id="rId1"/>
  <headerFooter>
    <oddFooter>&amp;L&amp;1#&amp;"Arial Black"&amp;10&amp;K4099DAINTERNAL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2BDC-D767-4E06-916C-286E75F56DAB}">
  <sheetPr codeName="Sheet9">
    <tabColor rgb="FF644C76"/>
  </sheetPr>
  <dimension ref="A1:N23"/>
  <sheetViews>
    <sheetView showGridLines="0" zoomScaleNormal="100" workbookViewId="0"/>
  </sheetViews>
  <sheetFormatPr defaultColWidth="8.81640625" defaultRowHeight="9"/>
  <cols>
    <col min="1" max="1" width="1.54296875" style="1" customWidth="1"/>
    <col min="2" max="2" width="17.7265625" style="1" customWidth="1"/>
    <col min="3" max="4" width="11.7265625" style="81" customWidth="1"/>
    <col min="5" max="5" width="17.7265625" style="81" customWidth="1"/>
    <col min="6" max="6" width="22.7265625" style="81" customWidth="1"/>
    <col min="7" max="8" width="11.7265625" style="81" customWidth="1"/>
    <col min="9" max="9" width="13.26953125" style="81" customWidth="1"/>
    <col min="10" max="10" width="17.7265625" style="81" customWidth="1"/>
    <col min="11" max="16384" width="8.81640625" style="1"/>
  </cols>
  <sheetData>
    <row r="1" spans="1:14" s="102" customFormat="1" ht="8.25" customHeight="1">
      <c r="C1" s="105"/>
      <c r="D1" s="105"/>
      <c r="E1" s="105"/>
      <c r="F1" s="105"/>
      <c r="G1" s="105"/>
      <c r="H1" s="105"/>
      <c r="I1" s="105"/>
      <c r="J1" s="105"/>
    </row>
    <row r="2" spans="1:14" s="102" customFormat="1" ht="20.5" customHeight="1">
      <c r="A2" s="104"/>
      <c r="B2" s="3" t="s">
        <v>429</v>
      </c>
      <c r="C2" s="103"/>
      <c r="D2" s="103"/>
      <c r="E2" s="103"/>
      <c r="F2" s="103"/>
      <c r="G2" s="103"/>
      <c r="H2" s="103"/>
      <c r="I2" s="103"/>
      <c r="J2" s="103"/>
    </row>
    <row r="3" spans="1:14" s="97" customFormat="1" ht="25.5" customHeight="1">
      <c r="A3" s="101"/>
      <c r="B3" s="100"/>
      <c r="C3" s="99"/>
      <c r="D3" s="99"/>
      <c r="E3" s="99"/>
      <c r="F3" s="99"/>
      <c r="G3" s="99"/>
      <c r="H3" s="99"/>
      <c r="I3" s="99"/>
      <c r="J3" s="99"/>
      <c r="K3" s="98"/>
      <c r="L3" s="98"/>
      <c r="M3" s="98"/>
      <c r="N3" s="98"/>
    </row>
    <row r="4" spans="1:14" ht="39.75" customHeight="1">
      <c r="B4" s="15"/>
      <c r="C4" s="96" t="s">
        <v>173</v>
      </c>
      <c r="D4" s="96" t="s">
        <v>174</v>
      </c>
      <c r="E4" s="96" t="s">
        <v>175</v>
      </c>
      <c r="F4" s="96" t="s">
        <v>176</v>
      </c>
      <c r="G4" s="96" t="s">
        <v>177</v>
      </c>
      <c r="H4" s="96" t="s">
        <v>178</v>
      </c>
      <c r="I4" s="96" t="s">
        <v>179</v>
      </c>
      <c r="J4" s="96" t="s">
        <v>180</v>
      </c>
    </row>
    <row r="5" spans="1:14" ht="12" customHeight="1">
      <c r="B5" s="7" t="s">
        <v>16</v>
      </c>
      <c r="C5" s="83"/>
      <c r="D5" s="83"/>
      <c r="E5" s="83"/>
      <c r="F5" s="83"/>
      <c r="G5" s="83"/>
      <c r="H5" s="83"/>
      <c r="I5" s="83"/>
      <c r="J5" s="83"/>
    </row>
    <row r="6" spans="1:14" ht="12" customHeight="1">
      <c r="B6" s="34" t="s">
        <v>181</v>
      </c>
      <c r="C6" s="92" t="s">
        <v>182</v>
      </c>
      <c r="D6" s="91">
        <v>1</v>
      </c>
      <c r="E6" s="90" t="s">
        <v>183</v>
      </c>
      <c r="F6" s="93" t="s">
        <v>184</v>
      </c>
      <c r="G6" s="95">
        <v>370</v>
      </c>
      <c r="H6" s="95">
        <v>370</v>
      </c>
      <c r="I6" s="95">
        <v>258</v>
      </c>
      <c r="J6" s="94" t="s">
        <v>185</v>
      </c>
    </row>
    <row r="7" spans="1:14" ht="12" customHeight="1">
      <c r="B7" s="34" t="s">
        <v>186</v>
      </c>
      <c r="C7" s="92" t="s">
        <v>182</v>
      </c>
      <c r="D7" s="91">
        <v>1</v>
      </c>
      <c r="E7" s="90" t="s">
        <v>187</v>
      </c>
      <c r="F7" s="93" t="s">
        <v>58</v>
      </c>
      <c r="G7" s="95">
        <v>583</v>
      </c>
      <c r="H7" s="95">
        <v>503</v>
      </c>
      <c r="I7" s="95">
        <v>548</v>
      </c>
      <c r="J7" s="94" t="s">
        <v>188</v>
      </c>
    </row>
    <row r="8" spans="1:14" ht="12" customHeight="1">
      <c r="B8" s="34" t="s">
        <v>191</v>
      </c>
      <c r="C8" s="92" t="s">
        <v>182</v>
      </c>
      <c r="D8" s="91">
        <v>1</v>
      </c>
      <c r="E8" s="90" t="s">
        <v>192</v>
      </c>
      <c r="F8" s="90">
        <v>2019</v>
      </c>
      <c r="G8" s="95">
        <v>125</v>
      </c>
      <c r="H8" s="95">
        <v>125</v>
      </c>
      <c r="I8" s="95">
        <v>26</v>
      </c>
      <c r="J8" s="392">
        <v>2019</v>
      </c>
    </row>
    <row r="9" spans="1:14" ht="12" customHeight="1">
      <c r="B9" s="34" t="s">
        <v>193</v>
      </c>
      <c r="C9" s="92" t="s">
        <v>182</v>
      </c>
      <c r="D9" s="91">
        <v>1</v>
      </c>
      <c r="E9" s="90" t="s">
        <v>189</v>
      </c>
      <c r="F9" s="90" t="s">
        <v>190</v>
      </c>
      <c r="G9" s="88">
        <v>444</v>
      </c>
      <c r="H9" s="88"/>
      <c r="I9" s="88">
        <v>373</v>
      </c>
      <c r="J9" s="94" t="s">
        <v>194</v>
      </c>
    </row>
    <row r="10" spans="1:14" ht="12" customHeight="1">
      <c r="B10" s="34" t="s">
        <v>195</v>
      </c>
      <c r="C10" s="92" t="s">
        <v>182</v>
      </c>
      <c r="D10" s="91">
        <v>1</v>
      </c>
      <c r="E10" s="90" t="s">
        <v>196</v>
      </c>
      <c r="F10" s="90" t="s">
        <v>197</v>
      </c>
      <c r="G10" s="88">
        <v>181</v>
      </c>
      <c r="H10" s="88">
        <v>181</v>
      </c>
      <c r="I10" s="88">
        <v>88</v>
      </c>
      <c r="J10" s="392" t="s">
        <v>198</v>
      </c>
    </row>
    <row r="11" spans="1:14" ht="12" customHeight="1">
      <c r="B11" s="34" t="s">
        <v>199</v>
      </c>
      <c r="C11" s="92" t="s">
        <v>182</v>
      </c>
      <c r="D11" s="91">
        <v>1</v>
      </c>
      <c r="E11" s="90" t="s">
        <v>200</v>
      </c>
      <c r="F11" s="93" t="s">
        <v>155</v>
      </c>
      <c r="G11" s="95">
        <v>579.29999999999995</v>
      </c>
      <c r="H11" s="395">
        <v>330</v>
      </c>
      <c r="I11" s="88">
        <v>390</v>
      </c>
      <c r="J11" s="94" t="s">
        <v>201</v>
      </c>
    </row>
    <row r="12" spans="1:14" ht="12" customHeight="1">
      <c r="B12" s="34" t="s">
        <v>202</v>
      </c>
      <c r="C12" s="92" t="s">
        <v>182</v>
      </c>
      <c r="D12" s="91">
        <v>1</v>
      </c>
      <c r="E12" s="90" t="s">
        <v>203</v>
      </c>
      <c r="F12" s="93" t="s">
        <v>184</v>
      </c>
      <c r="G12" s="88">
        <v>513</v>
      </c>
      <c r="H12" s="88">
        <v>513</v>
      </c>
      <c r="I12" s="88">
        <v>362</v>
      </c>
      <c r="J12" s="392" t="s">
        <v>204</v>
      </c>
    </row>
    <row r="13" spans="1:14" ht="12" customHeight="1">
      <c r="B13" s="34" t="s">
        <v>205</v>
      </c>
      <c r="C13" s="92" t="s">
        <v>182</v>
      </c>
      <c r="D13" s="91">
        <v>1</v>
      </c>
      <c r="E13" s="90" t="s">
        <v>206</v>
      </c>
      <c r="F13" s="90" t="s">
        <v>190</v>
      </c>
      <c r="G13" s="88">
        <v>436</v>
      </c>
      <c r="H13" s="88"/>
      <c r="I13" s="88">
        <v>65</v>
      </c>
      <c r="J13" s="392" t="s">
        <v>207</v>
      </c>
    </row>
    <row r="14" spans="1:14" ht="12" customHeight="1">
      <c r="B14" s="34" t="s">
        <v>208</v>
      </c>
      <c r="C14" s="92" t="s">
        <v>209</v>
      </c>
      <c r="D14" s="91">
        <v>1</v>
      </c>
      <c r="E14" s="90" t="s">
        <v>206</v>
      </c>
      <c r="F14" s="90" t="s">
        <v>190</v>
      </c>
      <c r="G14" s="88">
        <v>256</v>
      </c>
      <c r="H14" s="88"/>
      <c r="I14" s="88">
        <v>0</v>
      </c>
      <c r="J14" s="392" t="s">
        <v>210</v>
      </c>
    </row>
    <row r="15" spans="1:14" ht="12" customHeight="1">
      <c r="B15" s="34" t="s">
        <v>211</v>
      </c>
      <c r="C15" s="92" t="s">
        <v>212</v>
      </c>
      <c r="D15" s="91">
        <v>1</v>
      </c>
      <c r="E15" s="90" t="s">
        <v>213</v>
      </c>
      <c r="F15" s="90" t="s">
        <v>190</v>
      </c>
      <c r="G15" s="88">
        <v>0</v>
      </c>
      <c r="H15" s="88"/>
      <c r="I15" s="88">
        <v>734</v>
      </c>
      <c r="J15" s="392" t="s">
        <v>214</v>
      </c>
    </row>
    <row r="16" spans="1:14" ht="12" customHeight="1">
      <c r="B16" s="34" t="s">
        <v>431</v>
      </c>
      <c r="C16" s="92" t="s">
        <v>212</v>
      </c>
      <c r="D16" s="91">
        <v>1</v>
      </c>
      <c r="E16" s="90" t="s">
        <v>430</v>
      </c>
      <c r="F16" s="90" t="s">
        <v>190</v>
      </c>
      <c r="G16" s="88">
        <v>0</v>
      </c>
      <c r="H16" s="88"/>
      <c r="I16" s="88">
        <v>3</v>
      </c>
      <c r="J16" s="396">
        <v>2020</v>
      </c>
    </row>
    <row r="17" spans="2:10" ht="12" customHeight="1">
      <c r="B17" s="15" t="s">
        <v>215</v>
      </c>
      <c r="C17" s="26"/>
      <c r="D17" s="87"/>
      <c r="E17" s="86"/>
      <c r="F17" s="86"/>
      <c r="G17" s="85">
        <f>SUM(G6:G16)</f>
        <v>3487.3</v>
      </c>
      <c r="H17" s="85">
        <f>SUM(H6:H15)</f>
        <v>2022</v>
      </c>
      <c r="I17" s="85">
        <f>SUM(I6:I16)</f>
        <v>2847</v>
      </c>
      <c r="J17" s="84"/>
    </row>
    <row r="18" spans="2:10" ht="12" customHeight="1">
      <c r="B18" s="9"/>
      <c r="C18" s="83"/>
      <c r="D18" s="83"/>
      <c r="E18" s="83"/>
      <c r="F18" s="83"/>
      <c r="G18" s="83"/>
      <c r="H18" s="83"/>
      <c r="I18" s="83"/>
      <c r="J18" s="83"/>
    </row>
    <row r="19" spans="2:10" ht="12" customHeight="1">
      <c r="B19" s="9" t="s">
        <v>216</v>
      </c>
    </row>
    <row r="20" spans="2:10">
      <c r="C20" s="82"/>
      <c r="E20" s="82"/>
    </row>
    <row r="21" spans="2:10" ht="12" customHeight="1">
      <c r="C21" s="82"/>
      <c r="E21" s="82"/>
    </row>
    <row r="22" spans="2:10" ht="12" customHeight="1">
      <c r="C22" s="82"/>
      <c r="E22" s="82"/>
    </row>
    <row r="23" spans="2:10" ht="12" customHeight="1"/>
  </sheetData>
  <conditionalFormatting sqref="O3:XEA3">
    <cfRule type="expression" dxfId="87" priority="5">
      <formula>W4=0</formula>
    </cfRule>
  </conditionalFormatting>
  <conditionalFormatting sqref="F3">
    <cfRule type="expression" dxfId="86" priority="6">
      <formula>O3=0</formula>
    </cfRule>
  </conditionalFormatting>
  <conditionalFormatting sqref="K3:N3">
    <cfRule type="expression" dxfId="85" priority="7">
      <formula>AK3=0</formula>
    </cfRule>
  </conditionalFormatting>
  <conditionalFormatting sqref="L3 N3">
    <cfRule type="expression" dxfId="84" priority="8">
      <formula>AM3=0</formula>
    </cfRule>
  </conditionalFormatting>
  <conditionalFormatting sqref="O2:XEA2">
    <cfRule type="expression" dxfId="83" priority="9">
      <formula>#REF!=0</formula>
    </cfRule>
  </conditionalFormatting>
  <conditionalFormatting sqref="XEB2:XFD2">
    <cfRule type="expression" dxfId="82" priority="10">
      <formula>#REF!=0</formula>
    </cfRule>
  </conditionalFormatting>
  <conditionalFormatting sqref="XED3:XFD3">
    <cfRule type="expression" dxfId="81" priority="11">
      <formula>#REF!=0</formula>
    </cfRule>
  </conditionalFormatting>
  <conditionalFormatting sqref="XEB3:XEC3">
    <cfRule type="expression" dxfId="80" priority="12">
      <formula>C4=0</formula>
    </cfRule>
  </conditionalFormatting>
  <conditionalFormatting sqref="G3:H3">
    <cfRule type="expression" dxfId="79" priority="3">
      <formula>Q3=0</formula>
    </cfRule>
  </conditionalFormatting>
  <conditionalFormatting sqref="I3">
    <cfRule type="expression" dxfId="78" priority="2">
      <formula>S3=0</formula>
    </cfRule>
  </conditionalFormatting>
  <conditionalFormatting sqref="J3">
    <cfRule type="expression" dxfId="77" priority="1">
      <formula>U3=0</formula>
    </cfRule>
  </conditionalFormatting>
  <conditionalFormatting sqref="B3">
    <cfRule type="expression" dxfId="76" priority="13">
      <formula>#REF!=0</formula>
    </cfRule>
  </conditionalFormatting>
  <conditionalFormatting sqref="C3 A3">
    <cfRule type="expression" dxfId="75" priority="14">
      <formula>#REF!=0</formula>
    </cfRule>
  </conditionalFormatting>
  <conditionalFormatting sqref="D3">
    <cfRule type="expression" dxfId="74" priority="183">
      <formula>K3=0</formula>
    </cfRule>
  </conditionalFormatting>
  <conditionalFormatting sqref="E3">
    <cfRule type="expression" dxfId="73" priority="184">
      <formula>M3=0</formula>
    </cfRule>
  </conditionalFormatting>
  <pageMargins left="0.7" right="0.7" top="0.75" bottom="0.75" header="0.3" footer="0.3"/>
  <pageSetup paperSize="9" orientation="landscape" r:id="rId1"/>
  <headerFooter>
    <oddFooter>&amp;L&amp;1#&amp;"Arial Black"&amp;10&amp;K4099DAINTERNAL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A321-CF28-437F-89E5-6138A71140A5}">
  <sheetPr codeName="Sheet2">
    <tabColor rgb="FF3A9CDE"/>
    <pageSetUpPr fitToPage="1"/>
  </sheetPr>
  <dimension ref="B1:AR67"/>
  <sheetViews>
    <sheetView showGridLines="0" zoomScaleNormal="100" workbookViewId="0"/>
  </sheetViews>
  <sheetFormatPr defaultColWidth="8.81640625" defaultRowHeight="12.5"/>
  <cols>
    <col min="1" max="1" width="1.54296875" style="2" customWidth="1"/>
    <col min="2" max="2" width="45.7265625" style="1" customWidth="1"/>
    <col min="3" max="3" width="1.7265625" style="319" customWidth="1"/>
    <col min="4" max="4" width="9.26953125" style="319" customWidth="1"/>
    <col min="5" max="13" width="9.26953125" style="1" customWidth="1"/>
    <col min="14" max="14" width="1.7265625" style="319" customWidth="1"/>
    <col min="15" max="15" width="9.26953125" style="319" customWidth="1"/>
    <col min="16" max="17" width="9.7265625" style="339" customWidth="1"/>
    <col min="18" max="41" width="9.26953125" style="1" customWidth="1"/>
    <col min="42" max="16384" width="8.81640625" style="2"/>
  </cols>
  <sheetData>
    <row r="1" spans="2:44" ht="8.25" customHeight="1"/>
    <row r="2" spans="2:44" ht="20.5" customHeight="1">
      <c r="B2" s="3" t="s">
        <v>217</v>
      </c>
      <c r="C2" s="320"/>
      <c r="D2" s="320"/>
      <c r="E2" s="3"/>
      <c r="F2" s="3"/>
      <c r="G2" s="4"/>
      <c r="N2" s="320"/>
      <c r="O2" s="320"/>
      <c r="P2" s="340"/>
      <c r="Q2" s="340"/>
      <c r="R2" s="3"/>
      <c r="S2" s="3"/>
      <c r="T2" s="3"/>
      <c r="U2" s="3"/>
      <c r="V2" s="3"/>
      <c r="W2" s="3"/>
      <c r="X2" s="3"/>
      <c r="Y2" s="3"/>
      <c r="Z2" s="3"/>
      <c r="AA2" s="4"/>
      <c r="AB2" s="4"/>
    </row>
    <row r="3" spans="2:44" ht="15.75" customHeight="1">
      <c r="B3" s="3"/>
      <c r="C3" s="320"/>
      <c r="D3" s="320"/>
      <c r="E3" s="3"/>
      <c r="F3" s="3"/>
      <c r="G3" s="4"/>
      <c r="N3" s="320"/>
      <c r="O3" s="320"/>
      <c r="P3" s="340"/>
      <c r="Q3" s="340"/>
      <c r="R3" s="3"/>
      <c r="S3" s="3"/>
      <c r="T3" s="3"/>
      <c r="U3" s="3"/>
      <c r="V3" s="3"/>
      <c r="W3" s="3"/>
      <c r="X3" s="3"/>
      <c r="Y3" s="3"/>
      <c r="Z3" s="3"/>
      <c r="AA3" s="4"/>
      <c r="AB3" s="4"/>
    </row>
    <row r="4" spans="2:44" ht="18.75" customHeight="1">
      <c r="B4" s="5" t="s">
        <v>218</v>
      </c>
      <c r="C4" s="321"/>
      <c r="D4" s="43" t="s">
        <v>427</v>
      </c>
      <c r="E4" s="43" t="s">
        <v>219</v>
      </c>
      <c r="F4" s="43" t="s">
        <v>220</v>
      </c>
      <c r="G4" s="298" t="s">
        <v>221</v>
      </c>
      <c r="H4" s="298" t="s">
        <v>222</v>
      </c>
      <c r="I4" s="298" t="s">
        <v>223</v>
      </c>
      <c r="J4" s="298" t="s">
        <v>224</v>
      </c>
      <c r="K4" s="298" t="s">
        <v>225</v>
      </c>
      <c r="L4" s="298" t="s">
        <v>226</v>
      </c>
      <c r="M4" s="298" t="s">
        <v>227</v>
      </c>
      <c r="N4" s="321"/>
      <c r="O4" s="43" t="s">
        <v>426</v>
      </c>
      <c r="P4" s="341" t="s">
        <v>435</v>
      </c>
      <c r="Q4" s="341" t="s">
        <v>228</v>
      </c>
      <c r="R4" s="43" t="s">
        <v>229</v>
      </c>
      <c r="S4" s="43" t="s">
        <v>230</v>
      </c>
      <c r="T4" s="43" t="s">
        <v>231</v>
      </c>
      <c r="U4" s="43" t="s">
        <v>232</v>
      </c>
      <c r="V4" s="43" t="s">
        <v>233</v>
      </c>
      <c r="W4" s="44" t="s">
        <v>234</v>
      </c>
      <c r="X4" s="44" t="s">
        <v>235</v>
      </c>
      <c r="Y4" s="44" t="s">
        <v>236</v>
      </c>
      <c r="Z4" s="44" t="s">
        <v>237</v>
      </c>
      <c r="AA4" s="298" t="s">
        <v>238</v>
      </c>
      <c r="AB4" s="298" t="s">
        <v>239</v>
      </c>
      <c r="AC4" s="298" t="s">
        <v>240</v>
      </c>
      <c r="AD4" s="298" t="s">
        <v>241</v>
      </c>
      <c r="AE4" s="298" t="s">
        <v>242</v>
      </c>
      <c r="AF4" s="298" t="s">
        <v>243</v>
      </c>
      <c r="AG4" s="298" t="s">
        <v>244</v>
      </c>
      <c r="AH4" s="298" t="s">
        <v>245</v>
      </c>
      <c r="AI4" s="298" t="s">
        <v>246</v>
      </c>
      <c r="AJ4" s="298" t="s">
        <v>247</v>
      </c>
      <c r="AK4" s="298" t="s">
        <v>248</v>
      </c>
      <c r="AL4" s="298" t="s">
        <v>249</v>
      </c>
      <c r="AM4" s="298" t="s">
        <v>250</v>
      </c>
      <c r="AN4" s="298" t="s">
        <v>251</v>
      </c>
      <c r="AO4" s="298" t="s">
        <v>252</v>
      </c>
      <c r="AP4" s="6"/>
      <c r="AQ4" s="6"/>
      <c r="AR4" s="6"/>
    </row>
    <row r="5" spans="2:44" ht="12" customHeight="1">
      <c r="B5" s="7" t="s">
        <v>16</v>
      </c>
      <c r="C5" s="305"/>
      <c r="D5" s="7"/>
      <c r="E5" s="7"/>
      <c r="F5" s="7"/>
      <c r="G5" s="12"/>
      <c r="H5" s="12"/>
      <c r="I5" s="12"/>
      <c r="J5" s="12"/>
      <c r="K5" s="12"/>
      <c r="L5" s="12"/>
      <c r="M5" s="12"/>
      <c r="N5" s="305"/>
      <c r="O5" s="8"/>
      <c r="P5" s="342"/>
      <c r="Q5" s="342"/>
      <c r="R5" s="64"/>
      <c r="S5" s="7"/>
      <c r="T5" s="7"/>
      <c r="U5" s="7"/>
      <c r="V5" s="7"/>
      <c r="W5" s="7"/>
      <c r="X5" s="7"/>
      <c r="Y5" s="7"/>
      <c r="Z5" s="7"/>
      <c r="AA5" s="12"/>
      <c r="AB5" s="12"/>
      <c r="AC5" s="12"/>
      <c r="AD5" s="12"/>
      <c r="AE5" s="12"/>
      <c r="AF5" s="12"/>
      <c r="AG5" s="12"/>
      <c r="AH5" s="12"/>
      <c r="AI5" s="12"/>
      <c r="AJ5" s="12"/>
      <c r="AK5" s="12"/>
      <c r="AL5" s="12"/>
      <c r="AM5" s="12"/>
      <c r="AN5" s="12"/>
      <c r="AO5" s="12"/>
      <c r="AP5" s="6"/>
      <c r="AQ5" s="6"/>
      <c r="AR5" s="6"/>
    </row>
    <row r="6" spans="2:44" ht="12" customHeight="1">
      <c r="B6" s="9" t="s">
        <v>253</v>
      </c>
      <c r="C6" s="318"/>
      <c r="D6" s="12">
        <v>913.92794400000002</v>
      </c>
      <c r="E6" s="12">
        <v>884</v>
      </c>
      <c r="F6" s="12">
        <v>837.3</v>
      </c>
      <c r="G6" s="12">
        <v>944</v>
      </c>
      <c r="H6" s="12">
        <v>839</v>
      </c>
      <c r="I6" s="12">
        <v>797</v>
      </c>
      <c r="J6" s="12">
        <v>908</v>
      </c>
      <c r="K6" s="12">
        <v>593</v>
      </c>
      <c r="L6" s="12">
        <v>16</v>
      </c>
      <c r="M6" s="12">
        <v>0</v>
      </c>
      <c r="N6" s="318"/>
      <c r="O6" s="10">
        <v>261.80658700000004</v>
      </c>
      <c r="P6" s="343">
        <v>190.3</v>
      </c>
      <c r="Q6" s="343">
        <v>162.6</v>
      </c>
      <c r="R6" s="272">
        <v>299</v>
      </c>
      <c r="S6" s="12">
        <v>248</v>
      </c>
      <c r="T6" s="12">
        <v>194.2</v>
      </c>
      <c r="U6" s="12">
        <v>190.3</v>
      </c>
      <c r="V6" s="12">
        <v>251.1</v>
      </c>
      <c r="W6" s="12">
        <v>275.8</v>
      </c>
      <c r="X6" s="12">
        <v>177.3</v>
      </c>
      <c r="Y6" s="12">
        <v>164</v>
      </c>
      <c r="Z6" s="12">
        <v>220</v>
      </c>
      <c r="AA6" s="12">
        <v>298</v>
      </c>
      <c r="AB6" s="12">
        <v>173</v>
      </c>
      <c r="AC6" s="12">
        <v>224</v>
      </c>
      <c r="AD6" s="12">
        <v>249</v>
      </c>
      <c r="AE6" s="12">
        <v>294</v>
      </c>
      <c r="AF6" s="12">
        <v>176</v>
      </c>
      <c r="AG6" s="12">
        <v>211</v>
      </c>
      <c r="AH6" s="12">
        <v>189</v>
      </c>
      <c r="AI6" s="12">
        <v>210</v>
      </c>
      <c r="AJ6" s="12">
        <v>227</v>
      </c>
      <c r="AK6" s="12">
        <v>171</v>
      </c>
      <c r="AL6" s="12">
        <v>287</v>
      </c>
      <c r="AM6" s="12">
        <v>160</v>
      </c>
      <c r="AN6" s="12">
        <v>132</v>
      </c>
      <c r="AO6" s="12">
        <v>329</v>
      </c>
      <c r="AP6" s="6"/>
      <c r="AQ6" s="6"/>
      <c r="AR6" s="6"/>
    </row>
    <row r="7" spans="2:44" ht="12" customHeight="1">
      <c r="B7" s="9" t="s">
        <v>254</v>
      </c>
      <c r="C7" s="318"/>
      <c r="D7" s="12">
        <v>172.84153000000001</v>
      </c>
      <c r="E7" s="12">
        <v>156</v>
      </c>
      <c r="F7" s="12">
        <v>168.5</v>
      </c>
      <c r="G7" s="12">
        <v>233</v>
      </c>
      <c r="H7" s="12">
        <v>235</v>
      </c>
      <c r="I7" s="12">
        <v>246</v>
      </c>
      <c r="J7" s="12">
        <v>264</v>
      </c>
      <c r="K7" s="12">
        <v>239</v>
      </c>
      <c r="L7" s="12">
        <v>264</v>
      </c>
      <c r="M7" s="12">
        <v>268</v>
      </c>
      <c r="N7" s="318"/>
      <c r="O7" s="10">
        <v>35.90046000000001</v>
      </c>
      <c r="P7" s="343">
        <v>41.8</v>
      </c>
      <c r="Q7" s="343">
        <v>33.4</v>
      </c>
      <c r="R7" s="272">
        <v>62</v>
      </c>
      <c r="S7" s="12">
        <v>67</v>
      </c>
      <c r="T7" s="12">
        <v>44.2</v>
      </c>
      <c r="U7" s="12">
        <v>41.4</v>
      </c>
      <c r="V7" s="12">
        <v>3.6</v>
      </c>
      <c r="W7" s="12">
        <v>14.6</v>
      </c>
      <c r="X7" s="12">
        <v>42.4</v>
      </c>
      <c r="Y7" s="12">
        <v>47</v>
      </c>
      <c r="Z7" s="12">
        <v>65</v>
      </c>
      <c r="AA7" s="12">
        <v>66</v>
      </c>
      <c r="AB7" s="12">
        <v>50</v>
      </c>
      <c r="AC7" s="12">
        <v>53</v>
      </c>
      <c r="AD7" s="12">
        <v>64</v>
      </c>
      <c r="AE7" s="12">
        <v>66</v>
      </c>
      <c r="AF7" s="12">
        <v>46</v>
      </c>
      <c r="AG7" s="12">
        <v>72</v>
      </c>
      <c r="AH7" s="12">
        <v>63</v>
      </c>
      <c r="AI7" s="12">
        <v>50</v>
      </c>
      <c r="AJ7" s="12">
        <v>58</v>
      </c>
      <c r="AK7" s="12">
        <v>75</v>
      </c>
      <c r="AL7" s="12">
        <v>73</v>
      </c>
      <c r="AM7" s="12">
        <v>51</v>
      </c>
      <c r="AN7" s="12">
        <v>65</v>
      </c>
      <c r="AO7" s="12">
        <v>75</v>
      </c>
      <c r="AP7" s="6"/>
      <c r="AQ7" s="6"/>
      <c r="AR7" s="6"/>
    </row>
    <row r="8" spans="2:44" ht="12" customHeight="1">
      <c r="B8" s="9" t="s">
        <v>255</v>
      </c>
      <c r="C8" s="318"/>
      <c r="D8" s="12">
        <v>821.58357999999998</v>
      </c>
      <c r="E8" s="12">
        <v>899</v>
      </c>
      <c r="F8" s="12">
        <v>878.8</v>
      </c>
      <c r="G8" s="12">
        <v>932</v>
      </c>
      <c r="H8" s="12">
        <v>847</v>
      </c>
      <c r="I8" s="12">
        <v>769</v>
      </c>
      <c r="J8" s="12">
        <v>950</v>
      </c>
      <c r="K8" s="12">
        <v>886</v>
      </c>
      <c r="L8" s="12">
        <v>956</v>
      </c>
      <c r="M8" s="12">
        <v>911</v>
      </c>
      <c r="N8" s="318"/>
      <c r="O8" s="10">
        <v>232.62848399999996</v>
      </c>
      <c r="P8" s="343">
        <v>154.80000000000001</v>
      </c>
      <c r="Q8" s="343">
        <v>146.6</v>
      </c>
      <c r="R8" s="272">
        <v>288</v>
      </c>
      <c r="S8" s="12">
        <v>260</v>
      </c>
      <c r="T8" s="12">
        <v>204.2</v>
      </c>
      <c r="U8" s="12">
        <v>161.6</v>
      </c>
      <c r="V8" s="12">
        <v>273.60000000000002</v>
      </c>
      <c r="W8" s="12">
        <v>294.3</v>
      </c>
      <c r="X8" s="12">
        <v>169</v>
      </c>
      <c r="Y8" s="12">
        <v>176</v>
      </c>
      <c r="Z8" s="12">
        <v>240</v>
      </c>
      <c r="AA8" s="12">
        <v>302</v>
      </c>
      <c r="AB8" s="12">
        <v>164</v>
      </c>
      <c r="AC8" s="12">
        <v>197</v>
      </c>
      <c r="AD8" s="12">
        <v>269</v>
      </c>
      <c r="AE8" s="12">
        <v>260</v>
      </c>
      <c r="AF8" s="12">
        <v>216</v>
      </c>
      <c r="AG8" s="12">
        <v>194</v>
      </c>
      <c r="AH8" s="12">
        <v>68</v>
      </c>
      <c r="AI8" s="12">
        <v>192</v>
      </c>
      <c r="AJ8" s="12">
        <v>237</v>
      </c>
      <c r="AK8" s="12">
        <v>272</v>
      </c>
      <c r="AL8" s="12">
        <v>280</v>
      </c>
      <c r="AM8" s="12">
        <v>173</v>
      </c>
      <c r="AN8" s="12">
        <v>157</v>
      </c>
      <c r="AO8" s="12">
        <v>340</v>
      </c>
      <c r="AP8" s="6"/>
      <c r="AQ8" s="6"/>
      <c r="AR8" s="6"/>
    </row>
    <row r="9" spans="2:44" ht="12" customHeight="1">
      <c r="B9" s="9" t="s">
        <v>256</v>
      </c>
      <c r="C9" s="318"/>
      <c r="D9" s="12">
        <v>231.4753585</v>
      </c>
      <c r="E9" s="12">
        <v>247</v>
      </c>
      <c r="F9" s="12">
        <v>254.9</v>
      </c>
      <c r="G9" s="12">
        <v>290</v>
      </c>
      <c r="H9" s="12">
        <v>253</v>
      </c>
      <c r="I9" s="12">
        <v>288</v>
      </c>
      <c r="J9" s="12">
        <v>293</v>
      </c>
      <c r="K9" s="12">
        <v>261</v>
      </c>
      <c r="L9" s="12">
        <v>288</v>
      </c>
      <c r="M9" s="12">
        <v>300</v>
      </c>
      <c r="N9" s="318"/>
      <c r="O9" s="10">
        <v>66.247264000000001</v>
      </c>
      <c r="P9" s="343">
        <v>39.200000000000003</v>
      </c>
      <c r="Q9" s="343">
        <v>51.6</v>
      </c>
      <c r="R9" s="272">
        <v>75</v>
      </c>
      <c r="S9" s="12">
        <v>56</v>
      </c>
      <c r="T9" s="12">
        <v>55</v>
      </c>
      <c r="U9" s="12">
        <v>54.3</v>
      </c>
      <c r="V9" s="12">
        <v>81.5</v>
      </c>
      <c r="W9" s="12">
        <v>78.900000000000006</v>
      </c>
      <c r="X9" s="12">
        <v>45.9</v>
      </c>
      <c r="Y9" s="12">
        <v>55</v>
      </c>
      <c r="Z9" s="12">
        <v>75</v>
      </c>
      <c r="AA9" s="12">
        <v>96</v>
      </c>
      <c r="AB9" s="12">
        <v>50</v>
      </c>
      <c r="AC9" s="12">
        <v>71</v>
      </c>
      <c r="AD9" s="12">
        <v>73</v>
      </c>
      <c r="AE9" s="12">
        <v>76</v>
      </c>
      <c r="AF9" s="12">
        <v>57</v>
      </c>
      <c r="AG9" s="12">
        <v>75</v>
      </c>
      <c r="AH9" s="12">
        <v>82</v>
      </c>
      <c r="AI9" s="12">
        <v>66</v>
      </c>
      <c r="AJ9" s="12">
        <v>47</v>
      </c>
      <c r="AK9" s="12">
        <v>93</v>
      </c>
      <c r="AL9" s="12">
        <v>83</v>
      </c>
      <c r="AM9" s="12">
        <v>59</v>
      </c>
      <c r="AN9" s="12">
        <v>50</v>
      </c>
      <c r="AO9" s="12">
        <v>101</v>
      </c>
      <c r="AP9" s="6"/>
      <c r="AQ9" s="6"/>
      <c r="AR9" s="6"/>
    </row>
    <row r="10" spans="2:44" ht="12" customHeight="1">
      <c r="B10" s="9" t="s">
        <v>257</v>
      </c>
      <c r="C10" s="318"/>
      <c r="D10" s="12">
        <v>25.248682000000002</v>
      </c>
      <c r="E10" s="12">
        <f>25-2</f>
        <v>23</v>
      </c>
      <c r="F10" s="12">
        <v>57.2</v>
      </c>
      <c r="G10" s="12">
        <v>77</v>
      </c>
      <c r="H10" s="12">
        <v>68</v>
      </c>
      <c r="I10" s="12">
        <v>80</v>
      </c>
      <c r="J10" s="12">
        <v>84</v>
      </c>
      <c r="K10" s="12">
        <v>67</v>
      </c>
      <c r="L10" s="12">
        <v>74</v>
      </c>
      <c r="M10" s="12">
        <v>63</v>
      </c>
      <c r="N10" s="318"/>
      <c r="O10" s="10">
        <v>7.2160919999999997</v>
      </c>
      <c r="P10" s="343">
        <v>4.8</v>
      </c>
      <c r="Q10" s="343">
        <v>4.7</v>
      </c>
      <c r="R10" s="272">
        <v>8</v>
      </c>
      <c r="S10" s="12">
        <v>7</v>
      </c>
      <c r="T10" s="12">
        <f>2.8+2.6</f>
        <v>5.4</v>
      </c>
      <c r="U10" s="12">
        <f>2.7+2.6</f>
        <v>5.3000000000000007</v>
      </c>
      <c r="V10" s="12">
        <v>6.8</v>
      </c>
      <c r="W10" s="12">
        <v>14</v>
      </c>
      <c r="X10" s="12">
        <v>10.5</v>
      </c>
      <c r="Y10" s="12">
        <v>13</v>
      </c>
      <c r="Z10" s="12">
        <v>19</v>
      </c>
      <c r="AA10" s="12">
        <v>25</v>
      </c>
      <c r="AB10" s="12">
        <v>13</v>
      </c>
      <c r="AC10" s="12">
        <v>19</v>
      </c>
      <c r="AD10" s="12">
        <v>20</v>
      </c>
      <c r="AE10" s="12">
        <v>24</v>
      </c>
      <c r="AF10" s="12">
        <v>14</v>
      </c>
      <c r="AG10" s="12">
        <v>19</v>
      </c>
      <c r="AH10" s="12">
        <v>21</v>
      </c>
      <c r="AI10" s="12">
        <v>19</v>
      </c>
      <c r="AJ10" s="12">
        <v>18</v>
      </c>
      <c r="AK10" s="12">
        <v>22</v>
      </c>
      <c r="AL10" s="12">
        <v>27</v>
      </c>
      <c r="AM10" s="12">
        <v>15</v>
      </c>
      <c r="AN10" s="12">
        <v>11</v>
      </c>
      <c r="AO10" s="12">
        <v>31</v>
      </c>
      <c r="AP10" s="6"/>
      <c r="AQ10" s="6"/>
      <c r="AR10" s="6"/>
    </row>
    <row r="11" spans="2:44" s="22" customFormat="1" ht="12" customHeight="1">
      <c r="B11" s="15" t="s">
        <v>49</v>
      </c>
      <c r="C11" s="305"/>
      <c r="D11" s="18">
        <f>SUM(D6:D10)</f>
        <v>2165.0770944999999</v>
      </c>
      <c r="E11" s="18">
        <f>SUM(E6:E10)</f>
        <v>2209</v>
      </c>
      <c r="F11" s="20">
        <f>SUM(F6:F10)</f>
        <v>2196.6999999999998</v>
      </c>
      <c r="G11" s="19">
        <v>2476</v>
      </c>
      <c r="H11" s="19">
        <v>2242</v>
      </c>
      <c r="I11" s="19">
        <v>2180</v>
      </c>
      <c r="J11" s="19">
        <v>2499</v>
      </c>
      <c r="K11" s="19">
        <v>2046</v>
      </c>
      <c r="L11" s="19">
        <v>1598</v>
      </c>
      <c r="M11" s="19">
        <v>1542</v>
      </c>
      <c r="N11" s="305"/>
      <c r="O11" s="16">
        <f>SUM(O6:O10)</f>
        <v>603.79888699999992</v>
      </c>
      <c r="P11" s="344">
        <f>SUM(P6:P10)</f>
        <v>430.90000000000003</v>
      </c>
      <c r="Q11" s="344">
        <f>SUM(Q6:Q10)</f>
        <v>398.90000000000003</v>
      </c>
      <c r="R11" s="273">
        <f t="shared" ref="R11:X11" si="0">SUM(R6:R10)</f>
        <v>732</v>
      </c>
      <c r="S11" s="18">
        <f t="shared" si="0"/>
        <v>638</v>
      </c>
      <c r="T11" s="18">
        <f t="shared" si="0"/>
        <v>502.99999999999994</v>
      </c>
      <c r="U11" s="18">
        <f t="shared" si="0"/>
        <v>452.90000000000003</v>
      </c>
      <c r="V11" s="20">
        <f t="shared" si="0"/>
        <v>616.59999999999991</v>
      </c>
      <c r="W11" s="20">
        <f t="shared" si="0"/>
        <v>677.6</v>
      </c>
      <c r="X11" s="20">
        <f t="shared" si="0"/>
        <v>445.1</v>
      </c>
      <c r="Y11" s="20">
        <v>455</v>
      </c>
      <c r="Z11" s="20">
        <v>619</v>
      </c>
      <c r="AA11" s="19">
        <v>787</v>
      </c>
      <c r="AB11" s="19">
        <f>SUM(AB6:AB10)</f>
        <v>450</v>
      </c>
      <c r="AC11" s="19">
        <f>+SUM(AC6:AC10)</f>
        <v>564</v>
      </c>
      <c r="AD11" s="19">
        <v>675</v>
      </c>
      <c r="AE11" s="19">
        <v>720</v>
      </c>
      <c r="AF11" s="19">
        <v>509</v>
      </c>
      <c r="AG11" s="19">
        <v>571</v>
      </c>
      <c r="AH11" s="19">
        <v>423</v>
      </c>
      <c r="AI11" s="19">
        <v>537</v>
      </c>
      <c r="AJ11" s="19">
        <v>587</v>
      </c>
      <c r="AK11" s="19">
        <v>633</v>
      </c>
      <c r="AL11" s="19">
        <v>750</v>
      </c>
      <c r="AM11" s="19">
        <v>458</v>
      </c>
      <c r="AN11" s="19">
        <v>415</v>
      </c>
      <c r="AO11" s="19">
        <v>876</v>
      </c>
      <c r="AP11" s="21"/>
      <c r="AQ11" s="21"/>
      <c r="AR11" s="21"/>
    </row>
    <row r="12" spans="2:44" s="22" customFormat="1" ht="12" customHeight="1">
      <c r="B12" s="7"/>
      <c r="C12" s="305"/>
      <c r="D12" s="24"/>
      <c r="E12" s="24"/>
      <c r="F12" s="24"/>
      <c r="G12" s="24"/>
      <c r="H12" s="24"/>
      <c r="I12" s="24"/>
      <c r="J12" s="24"/>
      <c r="K12" s="24"/>
      <c r="L12" s="24"/>
      <c r="M12" s="24"/>
      <c r="N12" s="305"/>
      <c r="O12" s="23"/>
      <c r="P12" s="345"/>
      <c r="Q12" s="345"/>
      <c r="R12" s="27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1"/>
      <c r="AQ12" s="21"/>
      <c r="AR12" s="21"/>
    </row>
    <row r="13" spans="2:44" ht="12" customHeight="1">
      <c r="B13" s="7" t="s">
        <v>51</v>
      </c>
      <c r="C13" s="305"/>
      <c r="D13" s="24"/>
      <c r="E13" s="24"/>
      <c r="F13" s="24"/>
      <c r="G13" s="12"/>
      <c r="H13" s="12"/>
      <c r="I13" s="12"/>
      <c r="J13" s="12"/>
      <c r="K13" s="12"/>
      <c r="L13" s="12"/>
      <c r="M13" s="12"/>
      <c r="N13" s="305"/>
      <c r="O13" s="23"/>
      <c r="P13" s="345"/>
      <c r="Q13" s="345"/>
      <c r="R13" s="274"/>
      <c r="S13" s="24"/>
      <c r="T13" s="24"/>
      <c r="U13" s="24"/>
      <c r="V13" s="24"/>
      <c r="W13" s="24"/>
      <c r="X13" s="24"/>
      <c r="Y13" s="24"/>
      <c r="Z13" s="24"/>
      <c r="AA13" s="12"/>
      <c r="AB13" s="12"/>
      <c r="AC13" s="12"/>
      <c r="AD13" s="12"/>
      <c r="AE13" s="12"/>
      <c r="AF13" s="12"/>
      <c r="AG13" s="12"/>
      <c r="AH13" s="12"/>
      <c r="AI13" s="12"/>
      <c r="AJ13" s="12"/>
      <c r="AK13" s="12"/>
      <c r="AL13" s="12"/>
      <c r="AM13" s="12"/>
      <c r="AN13" s="12"/>
      <c r="AO13" s="12"/>
      <c r="AP13" s="6"/>
      <c r="AQ13" s="6"/>
      <c r="AR13" s="6"/>
    </row>
    <row r="14" spans="2:44" ht="12" customHeight="1">
      <c r="B14" s="7" t="s">
        <v>258</v>
      </c>
      <c r="C14" s="305"/>
      <c r="D14" s="12">
        <v>252.31573379004101</v>
      </c>
      <c r="E14" s="12">
        <v>278</v>
      </c>
      <c r="F14" s="12">
        <v>276.89999999999998</v>
      </c>
      <c r="G14" s="12">
        <v>290</v>
      </c>
      <c r="H14" s="12">
        <v>280</v>
      </c>
      <c r="I14" s="12">
        <v>307</v>
      </c>
      <c r="J14" s="12">
        <v>0</v>
      </c>
      <c r="K14" s="12">
        <v>0</v>
      </c>
      <c r="L14" s="12">
        <v>149</v>
      </c>
      <c r="M14" s="12">
        <v>160</v>
      </c>
      <c r="N14" s="305"/>
      <c r="O14" s="10">
        <v>81.7</v>
      </c>
      <c r="P14" s="343">
        <v>42.9</v>
      </c>
      <c r="Q14" s="343">
        <v>51.5</v>
      </c>
      <c r="R14" s="272">
        <v>76</v>
      </c>
      <c r="S14" s="12">
        <v>83</v>
      </c>
      <c r="T14" s="12">
        <v>65.7</v>
      </c>
      <c r="U14" s="12">
        <v>51.5</v>
      </c>
      <c r="V14" s="12">
        <v>78.400000000000006</v>
      </c>
      <c r="W14" s="12">
        <v>88.3</v>
      </c>
      <c r="X14" s="12">
        <v>52.1</v>
      </c>
      <c r="Y14" s="12">
        <v>44</v>
      </c>
      <c r="Z14" s="12">
        <v>93</v>
      </c>
      <c r="AA14" s="12">
        <v>92</v>
      </c>
      <c r="AB14" s="12">
        <v>56</v>
      </c>
      <c r="AC14" s="12">
        <v>61</v>
      </c>
      <c r="AD14" s="12">
        <v>81</v>
      </c>
      <c r="AE14" s="12">
        <v>76</v>
      </c>
      <c r="AF14" s="12">
        <v>46</v>
      </c>
      <c r="AG14" s="12">
        <v>91</v>
      </c>
      <c r="AH14" s="12">
        <v>87</v>
      </c>
      <c r="AI14" s="12">
        <v>57</v>
      </c>
      <c r="AJ14" s="12">
        <v>68</v>
      </c>
      <c r="AK14" s="12">
        <v>95</v>
      </c>
      <c r="AL14" s="12">
        <v>0</v>
      </c>
      <c r="AM14" s="12">
        <v>0</v>
      </c>
      <c r="AN14" s="12">
        <v>0</v>
      </c>
      <c r="AO14" s="12">
        <v>0</v>
      </c>
      <c r="AP14" s="6"/>
      <c r="AQ14" s="6"/>
      <c r="AR14" s="6"/>
    </row>
    <row r="15" spans="2:44" ht="12" customHeight="1">
      <c r="B15" s="9" t="s">
        <v>259</v>
      </c>
      <c r="C15" s="318"/>
      <c r="D15" s="12">
        <v>789.8</v>
      </c>
      <c r="E15" s="12">
        <v>711</v>
      </c>
      <c r="F15" s="12">
        <v>690</v>
      </c>
      <c r="G15" s="12">
        <v>618</v>
      </c>
      <c r="H15" s="12">
        <v>264</v>
      </c>
      <c r="I15" s="12">
        <v>325</v>
      </c>
      <c r="J15" s="12">
        <v>293</v>
      </c>
      <c r="K15" s="12">
        <v>294</v>
      </c>
      <c r="L15" s="12">
        <v>257</v>
      </c>
      <c r="M15" s="12">
        <v>293</v>
      </c>
      <c r="N15" s="318"/>
      <c r="O15" s="10">
        <v>240</v>
      </c>
      <c r="P15" s="343">
        <v>153.9</v>
      </c>
      <c r="Q15" s="343">
        <v>134.30000000000001</v>
      </c>
      <c r="R15" s="272">
        <v>262</v>
      </c>
      <c r="S15" s="12">
        <v>214</v>
      </c>
      <c r="T15" s="12">
        <v>160.9</v>
      </c>
      <c r="U15" s="12">
        <f>35.5+86.5</f>
        <v>122</v>
      </c>
      <c r="V15" s="12">
        <v>214</v>
      </c>
      <c r="W15" s="12">
        <v>234</v>
      </c>
      <c r="X15" s="12">
        <v>126.3</v>
      </c>
      <c r="Y15" s="12">
        <v>87</v>
      </c>
      <c r="Z15" s="12">
        <v>243</v>
      </c>
      <c r="AA15" s="12">
        <v>175</v>
      </c>
      <c r="AB15" s="12">
        <v>149</v>
      </c>
      <c r="AC15" s="12">
        <v>134</v>
      </c>
      <c r="AD15" s="12">
        <v>160</v>
      </c>
      <c r="AE15" s="12">
        <v>75</v>
      </c>
      <c r="AF15" s="12">
        <v>38</v>
      </c>
      <c r="AG15" s="12">
        <v>88</v>
      </c>
      <c r="AH15" s="12">
        <v>102</v>
      </c>
      <c r="AI15" s="12">
        <v>54</v>
      </c>
      <c r="AJ15" s="12">
        <v>71</v>
      </c>
      <c r="AK15" s="12">
        <v>98</v>
      </c>
      <c r="AL15" s="12">
        <v>95</v>
      </c>
      <c r="AM15" s="12">
        <v>48</v>
      </c>
      <c r="AN15" s="12">
        <v>46</v>
      </c>
      <c r="AO15" s="12">
        <v>104</v>
      </c>
      <c r="AP15" s="6"/>
      <c r="AQ15" s="6"/>
      <c r="AR15" s="6"/>
    </row>
    <row r="16" spans="2:44" ht="12" customHeight="1">
      <c r="B16" s="9" t="s">
        <v>260</v>
      </c>
      <c r="C16" s="318"/>
      <c r="D16" s="12">
        <v>298.8</v>
      </c>
      <c r="E16" s="12">
        <v>255</v>
      </c>
      <c r="F16" s="12">
        <v>272.7</v>
      </c>
      <c r="G16" s="12">
        <v>256</v>
      </c>
      <c r="H16" s="12">
        <v>269</v>
      </c>
      <c r="I16" s="12">
        <v>291</v>
      </c>
      <c r="J16" s="12">
        <v>255</v>
      </c>
      <c r="K16" s="12">
        <v>271</v>
      </c>
      <c r="L16" s="12">
        <v>262</v>
      </c>
      <c r="M16" s="12">
        <v>493</v>
      </c>
      <c r="N16" s="318"/>
      <c r="O16" s="10">
        <v>83.3</v>
      </c>
      <c r="P16" s="343">
        <v>60.7</v>
      </c>
      <c r="Q16" s="343">
        <v>50.7</v>
      </c>
      <c r="R16" s="272">
        <v>104</v>
      </c>
      <c r="S16" s="12">
        <v>85</v>
      </c>
      <c r="T16" s="12">
        <v>51.1</v>
      </c>
      <c r="U16" s="12">
        <f>25.2+16.6</f>
        <v>41.8</v>
      </c>
      <c r="V16" s="12">
        <v>75.8</v>
      </c>
      <c r="W16" s="12">
        <v>84.8</v>
      </c>
      <c r="X16" s="12">
        <v>48.9</v>
      </c>
      <c r="Y16" s="12">
        <v>43</v>
      </c>
      <c r="Z16" s="12">
        <v>96</v>
      </c>
      <c r="AA16" s="12">
        <v>85</v>
      </c>
      <c r="AB16" s="12">
        <v>46</v>
      </c>
      <c r="AC16" s="12">
        <v>52</v>
      </c>
      <c r="AD16" s="12">
        <v>73</v>
      </c>
      <c r="AE16" s="12">
        <v>70</v>
      </c>
      <c r="AF16" s="12">
        <v>51</v>
      </c>
      <c r="AG16" s="12">
        <v>98</v>
      </c>
      <c r="AH16" s="12">
        <v>94</v>
      </c>
      <c r="AI16" s="12">
        <v>50</v>
      </c>
      <c r="AJ16" s="12">
        <v>62</v>
      </c>
      <c r="AK16" s="12">
        <v>85</v>
      </c>
      <c r="AL16" s="12">
        <v>80</v>
      </c>
      <c r="AM16" s="12">
        <v>38</v>
      </c>
      <c r="AN16" s="12">
        <v>41</v>
      </c>
      <c r="AO16" s="12">
        <v>96</v>
      </c>
      <c r="AP16" s="6"/>
      <c r="AQ16" s="6"/>
      <c r="AR16" s="6"/>
    </row>
    <row r="17" spans="2:44" ht="12" customHeight="1">
      <c r="B17" s="9" t="s">
        <v>261</v>
      </c>
      <c r="C17" s="318"/>
      <c r="D17" s="12">
        <v>37</v>
      </c>
      <c r="E17" s="12">
        <v>32</v>
      </c>
      <c r="F17" s="12">
        <v>34.200000000000003</v>
      </c>
      <c r="G17" s="12">
        <v>35</v>
      </c>
      <c r="H17" s="12">
        <v>35</v>
      </c>
      <c r="I17" s="12">
        <v>39</v>
      </c>
      <c r="J17" s="12">
        <v>28</v>
      </c>
      <c r="K17" s="12">
        <v>15</v>
      </c>
      <c r="L17" s="12">
        <v>0</v>
      </c>
      <c r="M17" s="12">
        <v>0</v>
      </c>
      <c r="N17" s="318"/>
      <c r="O17" s="10">
        <v>9.4</v>
      </c>
      <c r="P17" s="343">
        <v>6.8</v>
      </c>
      <c r="Q17" s="343">
        <v>6.3</v>
      </c>
      <c r="R17" s="272">
        <v>15</v>
      </c>
      <c r="S17" s="12">
        <v>12</v>
      </c>
      <c r="T17" s="12">
        <v>6.5</v>
      </c>
      <c r="U17" s="12">
        <v>5.4</v>
      </c>
      <c r="V17" s="12">
        <v>8.5</v>
      </c>
      <c r="W17" s="12">
        <v>10.199999999999999</v>
      </c>
      <c r="X17" s="12">
        <v>5.9</v>
      </c>
      <c r="Y17" s="12">
        <v>5</v>
      </c>
      <c r="Z17" s="12">
        <v>13</v>
      </c>
      <c r="AA17" s="12">
        <v>12</v>
      </c>
      <c r="AB17" s="12">
        <v>7</v>
      </c>
      <c r="AC17" s="12">
        <v>7</v>
      </c>
      <c r="AD17" s="12">
        <v>9</v>
      </c>
      <c r="AE17" s="12">
        <v>9</v>
      </c>
      <c r="AF17" s="12">
        <v>6</v>
      </c>
      <c r="AG17" s="12">
        <v>13</v>
      </c>
      <c r="AH17" s="12">
        <v>13</v>
      </c>
      <c r="AI17" s="12">
        <v>7</v>
      </c>
      <c r="AJ17" s="12">
        <v>8</v>
      </c>
      <c r="AK17" s="12">
        <v>11</v>
      </c>
      <c r="AL17" s="12">
        <v>6</v>
      </c>
      <c r="AM17" s="12">
        <v>4</v>
      </c>
      <c r="AN17" s="12">
        <v>5</v>
      </c>
      <c r="AO17" s="12">
        <v>13</v>
      </c>
      <c r="AP17" s="6"/>
      <c r="AQ17" s="6"/>
      <c r="AR17" s="6"/>
    </row>
    <row r="18" spans="2:44" ht="12" customHeight="1">
      <c r="B18" s="9" t="s">
        <v>262</v>
      </c>
      <c r="C18" s="318"/>
      <c r="D18" s="12">
        <v>272</v>
      </c>
      <c r="E18" s="12">
        <v>243</v>
      </c>
      <c r="F18" s="12">
        <v>244.5</v>
      </c>
      <c r="G18" s="12">
        <v>237</v>
      </c>
      <c r="H18" s="12">
        <v>0</v>
      </c>
      <c r="I18" s="12">
        <v>0</v>
      </c>
      <c r="J18" s="12">
        <v>0</v>
      </c>
      <c r="K18" s="12">
        <v>0</v>
      </c>
      <c r="L18" s="12">
        <v>0</v>
      </c>
      <c r="M18" s="12">
        <v>0</v>
      </c>
      <c r="N18" s="318"/>
      <c r="O18" s="10">
        <v>77.2</v>
      </c>
      <c r="P18" s="343">
        <v>53.9</v>
      </c>
      <c r="Q18" s="343">
        <v>48.2</v>
      </c>
      <c r="R18" s="272">
        <v>93</v>
      </c>
      <c r="S18" s="12">
        <v>73</v>
      </c>
      <c r="T18" s="12">
        <v>52.9</v>
      </c>
      <c r="U18" s="12">
        <v>46.6</v>
      </c>
      <c r="V18" s="12">
        <v>70.7</v>
      </c>
      <c r="W18" s="12">
        <v>76.400000000000006</v>
      </c>
      <c r="X18" s="12">
        <v>43.3</v>
      </c>
      <c r="Y18" s="12">
        <v>42</v>
      </c>
      <c r="Z18" s="12">
        <v>83</v>
      </c>
      <c r="AA18" s="12">
        <v>79</v>
      </c>
      <c r="AB18" s="12">
        <v>53</v>
      </c>
      <c r="AC18" s="12">
        <v>57</v>
      </c>
      <c r="AD18" s="12">
        <v>48</v>
      </c>
      <c r="AE18" s="12">
        <v>0</v>
      </c>
      <c r="AF18" s="12">
        <v>0</v>
      </c>
      <c r="AG18" s="12">
        <v>0</v>
      </c>
      <c r="AH18" s="12">
        <v>0</v>
      </c>
      <c r="AI18" s="12">
        <v>0</v>
      </c>
      <c r="AJ18" s="12">
        <v>0</v>
      </c>
      <c r="AK18" s="12">
        <v>0</v>
      </c>
      <c r="AL18" s="12">
        <v>0</v>
      </c>
      <c r="AM18" s="12">
        <v>0</v>
      </c>
      <c r="AN18" s="12">
        <v>0</v>
      </c>
      <c r="AO18" s="12">
        <v>0</v>
      </c>
      <c r="AP18" s="6"/>
      <c r="AQ18" s="6"/>
      <c r="AR18" s="6"/>
    </row>
    <row r="19" spans="2:44" ht="12" customHeight="1">
      <c r="B19" s="9" t="s">
        <v>263</v>
      </c>
      <c r="C19" s="318"/>
      <c r="D19" s="12">
        <v>638.04365044583301</v>
      </c>
      <c r="E19" s="12">
        <v>490</v>
      </c>
      <c r="F19" s="12">
        <v>519</v>
      </c>
      <c r="G19" s="12">
        <v>536</v>
      </c>
      <c r="H19" s="12">
        <v>567</v>
      </c>
      <c r="I19" s="12">
        <v>610</v>
      </c>
      <c r="J19" s="12">
        <v>745</v>
      </c>
      <c r="K19" s="12">
        <v>1003</v>
      </c>
      <c r="L19" s="12">
        <v>65</v>
      </c>
      <c r="M19" s="12">
        <v>0</v>
      </c>
      <c r="N19" s="318"/>
      <c r="O19" s="10">
        <v>186</v>
      </c>
      <c r="P19" s="343">
        <v>124.8</v>
      </c>
      <c r="Q19" s="343">
        <v>109.3</v>
      </c>
      <c r="R19" s="272">
        <v>218</v>
      </c>
      <c r="S19" s="12">
        <v>200</v>
      </c>
      <c r="T19" s="12">
        <v>86.8</v>
      </c>
      <c r="U19" s="12">
        <v>68.2</v>
      </c>
      <c r="V19" s="12">
        <v>134.9</v>
      </c>
      <c r="W19" s="12">
        <v>151.5</v>
      </c>
      <c r="X19" s="12">
        <v>89.5</v>
      </c>
      <c r="Y19" s="12">
        <v>89</v>
      </c>
      <c r="Z19" s="12">
        <v>189</v>
      </c>
      <c r="AA19" s="12">
        <v>180</v>
      </c>
      <c r="AB19" s="12">
        <v>102</v>
      </c>
      <c r="AC19" s="12">
        <v>106</v>
      </c>
      <c r="AD19" s="12">
        <v>148</v>
      </c>
      <c r="AE19" s="12">
        <v>154</v>
      </c>
      <c r="AF19" s="12">
        <v>105</v>
      </c>
      <c r="AG19" s="12">
        <v>205</v>
      </c>
      <c r="AH19" s="12">
        <v>205</v>
      </c>
      <c r="AI19" s="12">
        <v>104</v>
      </c>
      <c r="AJ19" s="12">
        <v>126</v>
      </c>
      <c r="AK19" s="12">
        <v>175</v>
      </c>
      <c r="AL19" s="12">
        <v>176</v>
      </c>
      <c r="AM19" s="12">
        <v>85</v>
      </c>
      <c r="AN19" s="12">
        <v>92</v>
      </c>
      <c r="AO19" s="12">
        <v>392</v>
      </c>
      <c r="AP19" s="6"/>
      <c r="AQ19" s="6"/>
      <c r="AR19" s="6"/>
    </row>
    <row r="20" spans="2:44" ht="12" customHeight="1">
      <c r="B20" s="9" t="s">
        <v>264</v>
      </c>
      <c r="C20" s="318"/>
      <c r="D20" s="12">
        <v>708.9</v>
      </c>
      <c r="E20" s="12">
        <v>691</v>
      </c>
      <c r="F20" s="12">
        <v>676</v>
      </c>
      <c r="G20" s="12">
        <v>765</v>
      </c>
      <c r="H20" s="12">
        <v>567</v>
      </c>
      <c r="I20" s="12">
        <v>707</v>
      </c>
      <c r="J20" s="12">
        <v>726</v>
      </c>
      <c r="K20" s="12">
        <v>709</v>
      </c>
      <c r="L20" s="12">
        <v>693</v>
      </c>
      <c r="M20" s="12">
        <v>326</v>
      </c>
      <c r="N20" s="318"/>
      <c r="O20" s="10">
        <v>206.3</v>
      </c>
      <c r="P20" s="343">
        <v>152.4</v>
      </c>
      <c r="Q20" s="343">
        <v>120.5</v>
      </c>
      <c r="R20" s="272">
        <v>230</v>
      </c>
      <c r="S20" s="12">
        <v>210</v>
      </c>
      <c r="T20" s="12">
        <v>157.6</v>
      </c>
      <c r="U20" s="12">
        <f>53.9+67.7</f>
        <v>121.6</v>
      </c>
      <c r="V20" s="12">
        <v>201.6</v>
      </c>
      <c r="W20" s="12">
        <v>224.4</v>
      </c>
      <c r="X20" s="12">
        <v>132.80000000000001</v>
      </c>
      <c r="Y20" s="12">
        <v>80</v>
      </c>
      <c r="Z20" s="12">
        <v>239</v>
      </c>
      <c r="AA20" s="12">
        <v>245</v>
      </c>
      <c r="AB20" s="12">
        <v>161</v>
      </c>
      <c r="AC20" s="12">
        <v>157</v>
      </c>
      <c r="AD20" s="12">
        <v>202</v>
      </c>
      <c r="AE20" s="12">
        <v>188</v>
      </c>
      <c r="AF20" s="12">
        <v>121</v>
      </c>
      <c r="AG20" s="12">
        <v>101</v>
      </c>
      <c r="AH20" s="12">
        <v>169</v>
      </c>
      <c r="AI20" s="12">
        <v>144</v>
      </c>
      <c r="AJ20" s="12">
        <v>168</v>
      </c>
      <c r="AK20" s="12">
        <v>226</v>
      </c>
      <c r="AL20" s="12">
        <v>220</v>
      </c>
      <c r="AM20" s="12">
        <v>122</v>
      </c>
      <c r="AN20" s="12">
        <v>130</v>
      </c>
      <c r="AO20" s="12">
        <v>254</v>
      </c>
      <c r="AP20" s="6"/>
      <c r="AQ20" s="6"/>
      <c r="AR20" s="6"/>
    </row>
    <row r="21" spans="2:44" ht="12" customHeight="1">
      <c r="B21" s="9" t="s">
        <v>265</v>
      </c>
      <c r="C21" s="318"/>
      <c r="D21" s="12">
        <v>1425.8</v>
      </c>
      <c r="E21" s="12">
        <v>1348</v>
      </c>
      <c r="F21" s="12">
        <v>1120</v>
      </c>
      <c r="G21" s="12">
        <v>103</v>
      </c>
      <c r="H21" s="12"/>
      <c r="I21" s="12"/>
      <c r="J21" s="12"/>
      <c r="K21" s="12"/>
      <c r="L21" s="12"/>
      <c r="M21" s="12"/>
      <c r="N21" s="318"/>
      <c r="O21" s="10">
        <v>428.2</v>
      </c>
      <c r="P21" s="343">
        <v>291.60000000000002</v>
      </c>
      <c r="Q21" s="343">
        <v>248.5</v>
      </c>
      <c r="R21" s="272">
        <v>458</v>
      </c>
      <c r="S21" s="12">
        <v>410</v>
      </c>
      <c r="T21" s="12">
        <v>303.3</v>
      </c>
      <c r="U21" s="12">
        <f>125.9+126.9</f>
        <v>252.8</v>
      </c>
      <c r="V21" s="12">
        <v>381.4</v>
      </c>
      <c r="W21" s="12">
        <v>422.1</v>
      </c>
      <c r="X21" s="12">
        <v>271.39999999999998</v>
      </c>
      <c r="Y21" s="12">
        <v>204</v>
      </c>
      <c r="Z21" s="12">
        <v>222</v>
      </c>
      <c r="AA21" s="12">
        <v>101</v>
      </c>
      <c r="AB21" s="12">
        <v>2</v>
      </c>
      <c r="AC21" s="12"/>
      <c r="AD21" s="12"/>
      <c r="AE21" s="12"/>
      <c r="AF21" s="12"/>
      <c r="AG21" s="12"/>
      <c r="AH21" s="12"/>
      <c r="AI21" s="12"/>
      <c r="AJ21" s="12"/>
      <c r="AK21" s="12"/>
      <c r="AL21" s="12"/>
      <c r="AM21" s="12"/>
      <c r="AN21" s="12"/>
      <c r="AO21" s="12"/>
      <c r="AP21" s="6"/>
      <c r="AQ21" s="6"/>
      <c r="AR21" s="6"/>
    </row>
    <row r="22" spans="2:44" ht="12" customHeight="1">
      <c r="B22" s="9" t="s">
        <v>266</v>
      </c>
      <c r="C22" s="318"/>
      <c r="D22" s="12">
        <v>801.8</v>
      </c>
      <c r="E22" s="12">
        <v>734</v>
      </c>
      <c r="F22" s="12">
        <v>754</v>
      </c>
      <c r="G22" s="12">
        <v>808</v>
      </c>
      <c r="H22" s="12">
        <v>735</v>
      </c>
      <c r="I22" s="12">
        <v>734</v>
      </c>
      <c r="J22" s="12">
        <v>374</v>
      </c>
      <c r="K22" s="12">
        <v>0</v>
      </c>
      <c r="L22" s="12">
        <v>0</v>
      </c>
      <c r="M22" s="12">
        <v>0</v>
      </c>
      <c r="N22" s="318"/>
      <c r="O22" s="10">
        <v>244.5</v>
      </c>
      <c r="P22" s="343">
        <v>178</v>
      </c>
      <c r="Q22" s="343">
        <v>128.1</v>
      </c>
      <c r="R22" s="272">
        <v>251</v>
      </c>
      <c r="S22" s="12">
        <v>228</v>
      </c>
      <c r="T22" s="12">
        <v>176.3</v>
      </c>
      <c r="U22" s="12">
        <v>108.6</v>
      </c>
      <c r="V22" s="12">
        <v>221.1</v>
      </c>
      <c r="W22" s="12">
        <v>243.7</v>
      </c>
      <c r="X22" s="12">
        <v>144</v>
      </c>
      <c r="Y22" s="12">
        <v>114</v>
      </c>
      <c r="Z22" s="12">
        <v>252</v>
      </c>
      <c r="AA22" s="12">
        <v>252</v>
      </c>
      <c r="AB22" s="12">
        <v>176</v>
      </c>
      <c r="AC22" s="12">
        <v>166</v>
      </c>
      <c r="AD22" s="12">
        <v>214</v>
      </c>
      <c r="AE22" s="12">
        <v>208</v>
      </c>
      <c r="AF22" s="12">
        <v>125</v>
      </c>
      <c r="AG22" s="12">
        <v>215</v>
      </c>
      <c r="AH22" s="12">
        <v>173</v>
      </c>
      <c r="AI22" s="12">
        <v>160</v>
      </c>
      <c r="AJ22" s="12">
        <v>164</v>
      </c>
      <c r="AK22" s="12">
        <v>237</v>
      </c>
      <c r="AL22" s="12">
        <v>227</v>
      </c>
      <c r="AM22" s="12">
        <v>75</v>
      </c>
      <c r="AN22" s="12">
        <v>57</v>
      </c>
      <c r="AO22" s="12">
        <v>13</v>
      </c>
      <c r="AP22" s="6"/>
      <c r="AQ22" s="6"/>
      <c r="AR22" s="6"/>
    </row>
    <row r="23" spans="2:44" ht="12" customHeight="1">
      <c r="B23" s="9" t="s">
        <v>267</v>
      </c>
      <c r="C23" s="318"/>
      <c r="D23" s="12">
        <v>467.3</v>
      </c>
      <c r="E23" s="12">
        <v>430</v>
      </c>
      <c r="F23" s="12">
        <v>439.8</v>
      </c>
      <c r="G23" s="12">
        <v>452</v>
      </c>
      <c r="H23" s="12">
        <v>421</v>
      </c>
      <c r="I23" s="12">
        <v>277</v>
      </c>
      <c r="J23" s="12">
        <v>23</v>
      </c>
      <c r="K23" s="12">
        <v>0</v>
      </c>
      <c r="L23" s="12">
        <v>0</v>
      </c>
      <c r="M23" s="12">
        <v>0</v>
      </c>
      <c r="N23" s="318"/>
      <c r="O23" s="10">
        <v>129.4</v>
      </c>
      <c r="P23" s="343">
        <v>101.1</v>
      </c>
      <c r="Q23" s="343">
        <v>84.2</v>
      </c>
      <c r="R23" s="272">
        <v>152</v>
      </c>
      <c r="S23" s="12">
        <v>130</v>
      </c>
      <c r="T23" s="12">
        <v>96.2</v>
      </c>
      <c r="U23" s="12">
        <v>72.2</v>
      </c>
      <c r="V23" s="12">
        <v>132.30000000000001</v>
      </c>
      <c r="W23" s="12">
        <v>140.1</v>
      </c>
      <c r="X23" s="12">
        <v>74.7</v>
      </c>
      <c r="Y23" s="12">
        <v>82</v>
      </c>
      <c r="Z23" s="12">
        <v>143</v>
      </c>
      <c r="AA23" s="12">
        <v>143</v>
      </c>
      <c r="AB23" s="12">
        <v>90</v>
      </c>
      <c r="AC23" s="12">
        <v>101</v>
      </c>
      <c r="AD23" s="12">
        <v>118</v>
      </c>
      <c r="AE23" s="12">
        <v>116</v>
      </c>
      <c r="AF23" s="12">
        <v>91</v>
      </c>
      <c r="AG23" s="12">
        <v>129</v>
      </c>
      <c r="AH23" s="12">
        <v>112</v>
      </c>
      <c r="AI23" s="12">
        <v>69</v>
      </c>
      <c r="AJ23" s="12">
        <v>69</v>
      </c>
      <c r="AK23" s="12">
        <v>27</v>
      </c>
      <c r="AL23" s="12">
        <v>23</v>
      </c>
      <c r="AM23" s="12">
        <v>0</v>
      </c>
      <c r="AN23" s="12">
        <v>0</v>
      </c>
      <c r="AO23" s="12">
        <v>0</v>
      </c>
      <c r="AP23" s="6"/>
      <c r="AQ23" s="6"/>
      <c r="AR23" s="6"/>
    </row>
    <row r="24" spans="2:44" ht="12" customHeight="1">
      <c r="B24" s="9" t="s">
        <v>268</v>
      </c>
      <c r="C24" s="318"/>
      <c r="D24" s="12">
        <v>1195.2</v>
      </c>
      <c r="E24" s="12">
        <v>1054</v>
      </c>
      <c r="F24" s="12">
        <v>1089.2</v>
      </c>
      <c r="G24" s="12">
        <v>416</v>
      </c>
      <c r="H24" s="12"/>
      <c r="I24" s="12"/>
      <c r="J24" s="12"/>
      <c r="K24" s="12"/>
      <c r="L24" s="12"/>
      <c r="M24" s="12"/>
      <c r="N24" s="318"/>
      <c r="O24" s="10">
        <v>339.4</v>
      </c>
      <c r="P24" s="343">
        <v>229.2</v>
      </c>
      <c r="Q24" s="343">
        <v>212.1</v>
      </c>
      <c r="R24" s="272">
        <v>414</v>
      </c>
      <c r="S24" s="12">
        <v>327</v>
      </c>
      <c r="T24" s="12">
        <v>234</v>
      </c>
      <c r="U24" s="12">
        <v>174</v>
      </c>
      <c r="V24" s="12">
        <v>318.5</v>
      </c>
      <c r="W24" s="12">
        <v>324.8</v>
      </c>
      <c r="X24" s="12">
        <v>191.1</v>
      </c>
      <c r="Y24" s="12">
        <v>207</v>
      </c>
      <c r="Z24" s="12">
        <v>366</v>
      </c>
      <c r="AA24" s="12">
        <v>314</v>
      </c>
      <c r="AB24" s="12">
        <v>92</v>
      </c>
      <c r="AC24" s="12">
        <v>10</v>
      </c>
      <c r="AD24" s="12"/>
      <c r="AE24" s="12"/>
      <c r="AF24" s="12"/>
      <c r="AG24" s="12"/>
      <c r="AH24" s="12"/>
      <c r="AI24" s="12"/>
      <c r="AJ24" s="12"/>
      <c r="AK24" s="12"/>
      <c r="AL24" s="12"/>
      <c r="AM24" s="12"/>
      <c r="AN24" s="12"/>
      <c r="AO24" s="12"/>
      <c r="AP24" s="6"/>
      <c r="AQ24" s="6"/>
      <c r="AR24" s="6"/>
    </row>
    <row r="25" spans="2:44" ht="12" customHeight="1">
      <c r="B25" s="9" t="s">
        <v>269</v>
      </c>
      <c r="C25" s="318"/>
      <c r="D25" s="12">
        <v>2568.8000000000002</v>
      </c>
      <c r="E25" s="12">
        <v>1150</v>
      </c>
      <c r="F25" s="12"/>
      <c r="G25" s="12"/>
      <c r="H25" s="12"/>
      <c r="I25" s="12"/>
      <c r="J25" s="12"/>
      <c r="K25" s="12"/>
      <c r="L25" s="12"/>
      <c r="M25" s="12"/>
      <c r="N25" s="318"/>
      <c r="O25" s="10">
        <v>758.6</v>
      </c>
      <c r="P25" s="343">
        <v>546.70000000000005</v>
      </c>
      <c r="Q25" s="343">
        <v>470.1</v>
      </c>
      <c r="R25" s="272">
        <v>793</v>
      </c>
      <c r="S25" s="12">
        <v>575</v>
      </c>
      <c r="T25" s="12">
        <v>386.4</v>
      </c>
      <c r="U25" s="12">
        <v>167.2</v>
      </c>
      <c r="V25" s="12">
        <v>21.2</v>
      </c>
      <c r="W25" s="12"/>
      <c r="X25" s="12"/>
      <c r="Y25" s="12"/>
      <c r="Z25" s="12"/>
      <c r="AA25" s="12"/>
      <c r="AB25" s="12"/>
      <c r="AC25" s="12"/>
      <c r="AD25" s="12"/>
      <c r="AE25" s="12"/>
      <c r="AF25" s="12"/>
      <c r="AG25" s="12"/>
      <c r="AH25" s="12"/>
      <c r="AI25" s="12"/>
      <c r="AJ25" s="12"/>
      <c r="AK25" s="12"/>
      <c r="AL25" s="12"/>
      <c r="AM25" s="12"/>
      <c r="AN25" s="12"/>
      <c r="AO25" s="12"/>
      <c r="AP25" s="6"/>
      <c r="AQ25" s="6"/>
      <c r="AR25" s="6"/>
    </row>
    <row r="26" spans="2:44" s="22" customFormat="1" ht="12" customHeight="1">
      <c r="B26" s="15" t="s">
        <v>49</v>
      </c>
      <c r="C26" s="305"/>
      <c r="D26" s="18">
        <f>SUM(D14:D25)</f>
        <v>9455.7593842358729</v>
      </c>
      <c r="E26" s="18">
        <f>SUM(E14:E25)</f>
        <v>7416</v>
      </c>
      <c r="F26" s="18">
        <f>SUM(F14:F24)</f>
        <v>6116.3</v>
      </c>
      <c r="G26" s="19">
        <v>4516</v>
      </c>
      <c r="H26" s="19">
        <v>3138</v>
      </c>
      <c r="I26" s="19">
        <v>3290</v>
      </c>
      <c r="J26" s="19">
        <v>2444</v>
      </c>
      <c r="K26" s="19">
        <v>2292</v>
      </c>
      <c r="L26" s="19">
        <v>1426</v>
      </c>
      <c r="M26" s="19">
        <v>1272</v>
      </c>
      <c r="N26" s="305"/>
      <c r="O26" s="25">
        <f>SUM(O14:O25)</f>
        <v>2784</v>
      </c>
      <c r="P26" s="344">
        <f>SUM(P14:P25)</f>
        <v>1942</v>
      </c>
      <c r="Q26" s="344">
        <f>SUM(Q14:Q25)</f>
        <v>1663.8000000000002</v>
      </c>
      <c r="R26" s="273">
        <f t="shared" ref="R26:V26" si="1">SUM(R14:R25)</f>
        <v>3066</v>
      </c>
      <c r="S26" s="18">
        <f t="shared" si="1"/>
        <v>2547</v>
      </c>
      <c r="T26" s="18">
        <f t="shared" si="1"/>
        <v>1777.6999999999998</v>
      </c>
      <c r="U26" s="18">
        <f t="shared" si="1"/>
        <v>1231.9000000000003</v>
      </c>
      <c r="V26" s="18">
        <f t="shared" si="1"/>
        <v>1858.3999999999999</v>
      </c>
      <c r="W26" s="18">
        <f>SUM(W14:W24)</f>
        <v>2000.3</v>
      </c>
      <c r="X26" s="18">
        <f>SUM(X14:X24)</f>
        <v>1180</v>
      </c>
      <c r="Y26" s="18">
        <v>997</v>
      </c>
      <c r="Z26" s="20">
        <v>1939</v>
      </c>
      <c r="AA26" s="19">
        <v>1678</v>
      </c>
      <c r="AB26" s="19">
        <f>+SUM(AB14:AB24)</f>
        <v>934</v>
      </c>
      <c r="AC26" s="19">
        <f>+SUM(AC14:AC24)</f>
        <v>851</v>
      </c>
      <c r="AD26" s="19">
        <v>1053</v>
      </c>
      <c r="AE26" s="19">
        <v>896</v>
      </c>
      <c r="AF26" s="19">
        <v>583</v>
      </c>
      <c r="AG26" s="19">
        <v>940</v>
      </c>
      <c r="AH26" s="19">
        <v>955</v>
      </c>
      <c r="AI26" s="19">
        <v>645</v>
      </c>
      <c r="AJ26" s="19">
        <v>736</v>
      </c>
      <c r="AK26" s="19">
        <v>954</v>
      </c>
      <c r="AL26" s="19">
        <v>827</v>
      </c>
      <c r="AM26" s="19">
        <v>372</v>
      </c>
      <c r="AN26" s="19">
        <v>371</v>
      </c>
      <c r="AO26" s="19">
        <v>872</v>
      </c>
      <c r="AP26" s="21"/>
      <c r="AQ26" s="21"/>
      <c r="AR26" s="21"/>
    </row>
    <row r="27" spans="2:44" s="22" customFormat="1" ht="12" customHeight="1">
      <c r="B27" s="7"/>
      <c r="C27" s="305"/>
      <c r="D27" s="24"/>
      <c r="E27" s="24"/>
      <c r="F27" s="24"/>
      <c r="G27" s="24"/>
      <c r="H27" s="24"/>
      <c r="I27" s="24"/>
      <c r="J27" s="24"/>
      <c r="K27" s="24"/>
      <c r="L27" s="24"/>
      <c r="M27" s="24"/>
      <c r="N27" s="305"/>
      <c r="O27" s="23"/>
      <c r="P27" s="345"/>
      <c r="Q27" s="345"/>
      <c r="R27" s="27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1"/>
      <c r="AQ27" s="21"/>
      <c r="AR27" s="21"/>
    </row>
    <row r="28" spans="2:44" ht="12" customHeight="1">
      <c r="B28" s="7" t="s">
        <v>94</v>
      </c>
      <c r="C28" s="305"/>
      <c r="D28" s="24"/>
      <c r="E28" s="24"/>
      <c r="F28" s="24"/>
      <c r="G28" s="12"/>
      <c r="H28" s="12"/>
      <c r="I28" s="12"/>
      <c r="J28" s="12"/>
      <c r="K28" s="12"/>
      <c r="L28" s="12"/>
      <c r="M28" s="12"/>
      <c r="N28" s="305"/>
      <c r="O28" s="23"/>
      <c r="P28" s="345"/>
      <c r="Q28" s="345"/>
      <c r="R28" s="274"/>
      <c r="S28" s="24"/>
      <c r="T28" s="24"/>
      <c r="U28" s="24"/>
      <c r="V28" s="24"/>
      <c r="W28" s="24"/>
      <c r="X28" s="24"/>
      <c r="Y28" s="24"/>
      <c r="Z28" s="24"/>
      <c r="AA28" s="12"/>
      <c r="AB28" s="12"/>
      <c r="AC28" s="12"/>
      <c r="AD28" s="12"/>
      <c r="AE28" s="12"/>
      <c r="AF28" s="12"/>
      <c r="AG28" s="12"/>
      <c r="AH28" s="12"/>
      <c r="AI28" s="12"/>
      <c r="AJ28" s="12"/>
      <c r="AK28" s="12"/>
      <c r="AL28" s="12"/>
      <c r="AM28" s="12"/>
      <c r="AN28" s="12"/>
      <c r="AO28" s="12"/>
      <c r="AP28" s="6"/>
      <c r="AQ28" s="6"/>
      <c r="AR28" s="6"/>
    </row>
    <row r="29" spans="2:44" ht="12" customHeight="1">
      <c r="B29" s="9" t="s">
        <v>270</v>
      </c>
      <c r="C29" s="318"/>
      <c r="D29" s="12">
        <v>541.47452000000101</v>
      </c>
      <c r="E29" s="12">
        <v>491</v>
      </c>
      <c r="F29" s="12">
        <v>487.7</v>
      </c>
      <c r="G29" s="12">
        <v>542</v>
      </c>
      <c r="H29" s="12">
        <v>522</v>
      </c>
      <c r="I29" s="12">
        <v>321</v>
      </c>
      <c r="J29" s="12">
        <v>0</v>
      </c>
      <c r="K29" s="12">
        <v>0</v>
      </c>
      <c r="L29" s="12">
        <v>0</v>
      </c>
      <c r="M29" s="12">
        <v>0</v>
      </c>
      <c r="N29" s="318"/>
      <c r="O29" s="10">
        <v>167.92368920000098</v>
      </c>
      <c r="P29" s="343">
        <v>94.5</v>
      </c>
      <c r="Q29" s="343">
        <v>89.338205600000038</v>
      </c>
      <c r="R29" s="272">
        <v>190</v>
      </c>
      <c r="S29" s="12">
        <v>161</v>
      </c>
      <c r="T29" s="12">
        <v>104.9</v>
      </c>
      <c r="U29" s="12">
        <v>89.2</v>
      </c>
      <c r="V29" s="12">
        <v>136.19999999999999</v>
      </c>
      <c r="W29" s="12">
        <v>146.9</v>
      </c>
      <c r="X29" s="12">
        <v>87.8</v>
      </c>
      <c r="Y29" s="12">
        <v>112</v>
      </c>
      <c r="Z29" s="12">
        <v>141</v>
      </c>
      <c r="AA29" s="12">
        <v>147</v>
      </c>
      <c r="AB29" s="12">
        <v>102</v>
      </c>
      <c r="AC29" s="12">
        <v>121</v>
      </c>
      <c r="AD29" s="12">
        <v>172</v>
      </c>
      <c r="AE29" s="12">
        <v>166</v>
      </c>
      <c r="AF29" s="12">
        <v>109</v>
      </c>
      <c r="AG29" s="12">
        <v>148</v>
      </c>
      <c r="AH29" s="12">
        <v>170</v>
      </c>
      <c r="AI29" s="12">
        <v>108</v>
      </c>
      <c r="AJ29" s="12">
        <v>42</v>
      </c>
      <c r="AK29" s="12">
        <v>1</v>
      </c>
      <c r="AL29" s="12">
        <v>0</v>
      </c>
      <c r="AM29" s="12">
        <v>0</v>
      </c>
      <c r="AN29" s="12">
        <v>0</v>
      </c>
      <c r="AO29" s="12">
        <v>0</v>
      </c>
      <c r="AP29" s="6"/>
      <c r="AQ29" s="6"/>
      <c r="AR29" s="6"/>
    </row>
    <row r="30" spans="2:44" ht="12" customHeight="1">
      <c r="B30" s="9" t="s">
        <v>271</v>
      </c>
      <c r="C30" s="318"/>
      <c r="D30" s="12">
        <v>764.69639360000099</v>
      </c>
      <c r="E30" s="12">
        <v>623</v>
      </c>
      <c r="F30" s="12">
        <v>189.9</v>
      </c>
      <c r="G30" s="12"/>
      <c r="H30" s="12"/>
      <c r="I30" s="12"/>
      <c r="J30" s="12"/>
      <c r="K30" s="12"/>
      <c r="L30" s="12"/>
      <c r="M30" s="12"/>
      <c r="N30" s="318"/>
      <c r="O30" s="10">
        <v>267.45825359999998</v>
      </c>
      <c r="P30" s="343">
        <v>154.4</v>
      </c>
      <c r="Q30" s="343">
        <v>136.32565580000002</v>
      </c>
      <c r="R30" s="272">
        <v>207</v>
      </c>
      <c r="S30" s="12">
        <v>214</v>
      </c>
      <c r="T30" s="12">
        <v>129.69999999999999</v>
      </c>
      <c r="U30" s="12">
        <v>112.1</v>
      </c>
      <c r="V30" s="12">
        <v>166.7</v>
      </c>
      <c r="W30" s="12">
        <v>158.1</v>
      </c>
      <c r="X30" s="12">
        <v>31.8</v>
      </c>
      <c r="Y30" s="12"/>
      <c r="Z30" s="12"/>
      <c r="AA30" s="12"/>
      <c r="AB30" s="12"/>
      <c r="AC30" s="12"/>
      <c r="AD30" s="12"/>
      <c r="AE30" s="12"/>
      <c r="AF30" s="12"/>
      <c r="AG30" s="12"/>
      <c r="AH30" s="12"/>
      <c r="AI30" s="12"/>
      <c r="AJ30" s="12"/>
      <c r="AK30" s="12"/>
      <c r="AL30" s="12"/>
      <c r="AM30" s="12"/>
      <c r="AN30" s="12"/>
      <c r="AO30" s="12"/>
      <c r="AP30" s="6"/>
      <c r="AQ30" s="6"/>
      <c r="AR30" s="6"/>
    </row>
    <row r="31" spans="2:44" ht="12" customHeight="1">
      <c r="B31" s="9" t="s">
        <v>272</v>
      </c>
      <c r="C31" s="318"/>
      <c r="D31" s="12">
        <v>566.94120600000099</v>
      </c>
      <c r="E31" s="12">
        <v>629</v>
      </c>
      <c r="F31" s="12">
        <v>584.4</v>
      </c>
      <c r="G31" s="12">
        <v>559</v>
      </c>
      <c r="H31" s="12">
        <v>67</v>
      </c>
      <c r="I31" s="12">
        <v>0</v>
      </c>
      <c r="J31" s="12">
        <v>0</v>
      </c>
      <c r="K31" s="12">
        <v>0</v>
      </c>
      <c r="L31" s="12">
        <v>0</v>
      </c>
      <c r="M31" s="12">
        <v>0</v>
      </c>
      <c r="N31" s="318"/>
      <c r="O31" s="10">
        <v>126.41325080000098</v>
      </c>
      <c r="P31" s="343">
        <v>122.5</v>
      </c>
      <c r="Q31" s="343">
        <v>107.70546379999999</v>
      </c>
      <c r="R31" s="272">
        <v>210</v>
      </c>
      <c r="S31" s="12">
        <v>193</v>
      </c>
      <c r="T31" s="12">
        <v>133.69999999999999</v>
      </c>
      <c r="U31" s="12">
        <v>132.4</v>
      </c>
      <c r="V31" s="12">
        <v>169.6</v>
      </c>
      <c r="W31" s="12">
        <v>178.9</v>
      </c>
      <c r="X31" s="12">
        <v>110.4</v>
      </c>
      <c r="Y31" s="12">
        <v>141</v>
      </c>
      <c r="Z31" s="12">
        <v>154</v>
      </c>
      <c r="AA31" s="12">
        <v>160</v>
      </c>
      <c r="AB31" s="12">
        <v>117</v>
      </c>
      <c r="AC31" s="12">
        <v>143</v>
      </c>
      <c r="AD31" s="12">
        <v>139</v>
      </c>
      <c r="AE31" s="12">
        <v>31</v>
      </c>
      <c r="AF31" s="12">
        <v>0</v>
      </c>
      <c r="AG31" s="12">
        <v>0</v>
      </c>
      <c r="AH31" s="12">
        <v>0</v>
      </c>
      <c r="AI31" s="12">
        <v>0</v>
      </c>
      <c r="AJ31" s="12">
        <v>0</v>
      </c>
      <c r="AK31" s="12">
        <v>0</v>
      </c>
      <c r="AL31" s="12">
        <v>0</v>
      </c>
      <c r="AM31" s="12">
        <v>0</v>
      </c>
      <c r="AN31" s="12">
        <v>0</v>
      </c>
      <c r="AO31" s="12">
        <v>0</v>
      </c>
      <c r="AP31" s="6"/>
      <c r="AQ31" s="6"/>
      <c r="AR31" s="6"/>
    </row>
    <row r="32" spans="2:44" ht="12" customHeight="1">
      <c r="B32" s="9" t="s">
        <v>273</v>
      </c>
      <c r="C32" s="318"/>
      <c r="D32" s="12">
        <v>426.86857400000099</v>
      </c>
      <c r="E32" s="12">
        <v>477</v>
      </c>
      <c r="F32" s="12">
        <v>443.7</v>
      </c>
      <c r="G32" s="12">
        <v>419</v>
      </c>
      <c r="H32" s="12">
        <v>75</v>
      </c>
      <c r="I32" s="12">
        <v>0</v>
      </c>
      <c r="J32" s="12">
        <v>0</v>
      </c>
      <c r="K32" s="12">
        <v>0</v>
      </c>
      <c r="L32" s="12">
        <v>0</v>
      </c>
      <c r="M32" s="12">
        <v>0</v>
      </c>
      <c r="N32" s="318"/>
      <c r="O32" s="10">
        <v>93.5061556</v>
      </c>
      <c r="P32" s="343">
        <v>91.8</v>
      </c>
      <c r="Q32" s="343">
        <v>86.398525199999995</v>
      </c>
      <c r="R32" s="272">
        <v>155</v>
      </c>
      <c r="S32" s="12">
        <v>143</v>
      </c>
      <c r="T32" s="12">
        <v>102.6</v>
      </c>
      <c r="U32" s="12">
        <v>105</v>
      </c>
      <c r="V32" s="12">
        <v>126.2</v>
      </c>
      <c r="W32" s="12">
        <v>132.4</v>
      </c>
      <c r="X32" s="12">
        <v>81.3</v>
      </c>
      <c r="Y32" s="12">
        <v>112</v>
      </c>
      <c r="Z32" s="12">
        <v>118</v>
      </c>
      <c r="AA32" s="12">
        <v>123</v>
      </c>
      <c r="AB32" s="12">
        <v>87</v>
      </c>
      <c r="AC32" s="12">
        <v>105</v>
      </c>
      <c r="AD32" s="12">
        <v>104</v>
      </c>
      <c r="AE32" s="12">
        <v>27</v>
      </c>
      <c r="AF32" s="12">
        <v>11</v>
      </c>
      <c r="AG32" s="12">
        <v>1</v>
      </c>
      <c r="AH32" s="12">
        <v>0</v>
      </c>
      <c r="AI32" s="12">
        <v>0</v>
      </c>
      <c r="AJ32" s="12">
        <v>0</v>
      </c>
      <c r="AK32" s="12">
        <v>0</v>
      </c>
      <c r="AL32" s="12">
        <v>0</v>
      </c>
      <c r="AM32" s="12">
        <v>0</v>
      </c>
      <c r="AN32" s="12">
        <v>0</v>
      </c>
      <c r="AO32" s="12">
        <v>0</v>
      </c>
      <c r="AP32" s="6"/>
      <c r="AQ32" s="6"/>
      <c r="AR32" s="6"/>
    </row>
    <row r="33" spans="2:44" s="22" customFormat="1" ht="12" customHeight="1">
      <c r="B33" s="15" t="s">
        <v>49</v>
      </c>
      <c r="C33" s="305"/>
      <c r="D33" s="20">
        <f>SUM(D29:D32)</f>
        <v>2299.9806936000041</v>
      </c>
      <c r="E33" s="20">
        <f>SUM(E29:E32)</f>
        <v>2220</v>
      </c>
      <c r="F33" s="20">
        <f>SUM(F29:F32)</f>
        <v>1705.7</v>
      </c>
      <c r="G33" s="19">
        <v>1520</v>
      </c>
      <c r="H33" s="19">
        <v>664</v>
      </c>
      <c r="I33" s="19">
        <v>321</v>
      </c>
      <c r="J33" s="19">
        <v>0</v>
      </c>
      <c r="K33" s="19">
        <v>0</v>
      </c>
      <c r="L33" s="19">
        <v>0</v>
      </c>
      <c r="M33" s="19">
        <v>0</v>
      </c>
      <c r="N33" s="305"/>
      <c r="O33" s="45">
        <f>SUM(O29:O32)</f>
        <v>655.30134920000205</v>
      </c>
      <c r="P33" s="346">
        <f>SUM(P29:P32)</f>
        <v>463.2</v>
      </c>
      <c r="Q33" s="346">
        <f>SUM(Q29:Q32)</f>
        <v>419.76785040000004</v>
      </c>
      <c r="R33" s="275">
        <f t="shared" ref="R33:X33" si="2">SUM(R29:R32)</f>
        <v>762</v>
      </c>
      <c r="S33" s="20">
        <f t="shared" si="2"/>
        <v>711</v>
      </c>
      <c r="T33" s="20">
        <f t="shared" si="2"/>
        <v>470.9</v>
      </c>
      <c r="U33" s="20">
        <f t="shared" si="2"/>
        <v>438.70000000000005</v>
      </c>
      <c r="V33" s="20">
        <f t="shared" si="2"/>
        <v>598.70000000000005</v>
      </c>
      <c r="W33" s="20">
        <f t="shared" si="2"/>
        <v>616.29999999999995</v>
      </c>
      <c r="X33" s="20">
        <f t="shared" si="2"/>
        <v>311.3</v>
      </c>
      <c r="Y33" s="20">
        <v>365</v>
      </c>
      <c r="Z33" s="20">
        <v>413</v>
      </c>
      <c r="AA33" s="19">
        <v>430</v>
      </c>
      <c r="AB33" s="19">
        <f>SUM(AB29:AB32)</f>
        <v>306</v>
      </c>
      <c r="AC33" s="19">
        <f>SUM(AC29:AC32)</f>
        <v>369</v>
      </c>
      <c r="AD33" s="19">
        <v>415</v>
      </c>
      <c r="AE33" s="19">
        <v>224</v>
      </c>
      <c r="AF33" s="19">
        <v>120</v>
      </c>
      <c r="AG33" s="19">
        <v>149</v>
      </c>
      <c r="AH33" s="19">
        <v>170</v>
      </c>
      <c r="AI33" s="19">
        <v>108</v>
      </c>
      <c r="AJ33" s="19">
        <v>42</v>
      </c>
      <c r="AK33" s="19">
        <v>1</v>
      </c>
      <c r="AL33" s="19">
        <v>0</v>
      </c>
      <c r="AM33" s="19">
        <v>0</v>
      </c>
      <c r="AN33" s="19">
        <v>0</v>
      </c>
      <c r="AO33" s="19">
        <v>0</v>
      </c>
      <c r="AP33" s="21"/>
      <c r="AQ33" s="21"/>
      <c r="AR33" s="21"/>
    </row>
    <row r="34" spans="2:44" s="22" customFormat="1" ht="12" customHeight="1">
      <c r="B34" s="305"/>
      <c r="C34" s="305"/>
      <c r="D34" s="306"/>
      <c r="E34" s="306"/>
      <c r="F34" s="306"/>
      <c r="G34" s="307"/>
      <c r="H34" s="307"/>
      <c r="I34" s="307"/>
      <c r="J34" s="307"/>
      <c r="K34" s="307"/>
      <c r="L34" s="307"/>
      <c r="M34" s="307"/>
      <c r="N34" s="305"/>
      <c r="O34" s="308"/>
      <c r="P34" s="347"/>
      <c r="Q34" s="347"/>
      <c r="R34" s="309"/>
      <c r="S34" s="306"/>
      <c r="T34" s="306"/>
      <c r="U34" s="306"/>
      <c r="V34" s="306"/>
      <c r="W34" s="306"/>
      <c r="X34" s="306"/>
      <c r="Y34" s="306"/>
      <c r="Z34" s="306"/>
      <c r="AA34" s="307"/>
      <c r="AB34" s="307"/>
      <c r="AC34" s="307"/>
      <c r="AD34" s="307"/>
      <c r="AE34" s="307"/>
      <c r="AF34" s="307"/>
      <c r="AG34" s="307"/>
      <c r="AH34" s="307"/>
      <c r="AI34" s="307"/>
      <c r="AJ34" s="307"/>
      <c r="AK34" s="307"/>
      <c r="AL34" s="307"/>
      <c r="AM34" s="307"/>
      <c r="AN34" s="307"/>
      <c r="AO34" s="307"/>
      <c r="AP34" s="21"/>
      <c r="AQ34" s="21"/>
      <c r="AR34" s="21"/>
    </row>
    <row r="35" spans="2:44" s="22" customFormat="1" ht="12" customHeight="1">
      <c r="B35" s="7" t="s">
        <v>117</v>
      </c>
      <c r="C35" s="305"/>
      <c r="D35" s="306"/>
      <c r="E35" s="306"/>
      <c r="F35" s="306"/>
      <c r="G35" s="307"/>
      <c r="H35" s="307"/>
      <c r="I35" s="307"/>
      <c r="J35" s="307"/>
      <c r="K35" s="307"/>
      <c r="L35" s="307"/>
      <c r="M35" s="307"/>
      <c r="N35" s="305"/>
      <c r="O35" s="308"/>
      <c r="P35" s="347"/>
      <c r="Q35" s="347"/>
      <c r="R35" s="309"/>
      <c r="S35" s="306"/>
      <c r="T35" s="306"/>
      <c r="U35" s="306"/>
      <c r="V35" s="306"/>
      <c r="W35" s="306"/>
      <c r="X35" s="306"/>
      <c r="Y35" s="306"/>
      <c r="Z35" s="306"/>
      <c r="AA35" s="307"/>
      <c r="AB35" s="307"/>
      <c r="AC35" s="307"/>
      <c r="AD35" s="307"/>
      <c r="AE35" s="307"/>
      <c r="AF35" s="307"/>
      <c r="AG35" s="307"/>
      <c r="AH35" s="307"/>
      <c r="AI35" s="307"/>
      <c r="AJ35" s="307"/>
      <c r="AK35" s="307"/>
      <c r="AL35" s="307"/>
      <c r="AM35" s="307"/>
      <c r="AN35" s="307"/>
      <c r="AO35" s="307"/>
      <c r="AP35" s="21"/>
      <c r="AQ35" s="21"/>
      <c r="AR35" s="21"/>
    </row>
    <row r="36" spans="2:44" s="22" customFormat="1" ht="12" customHeight="1">
      <c r="B36" s="9" t="s">
        <v>274</v>
      </c>
      <c r="C36" s="318"/>
      <c r="D36" s="398">
        <v>1206.948676</v>
      </c>
      <c r="E36" s="306">
        <v>0</v>
      </c>
      <c r="F36" s="306">
        <v>0</v>
      </c>
      <c r="G36" s="307">
        <v>0</v>
      </c>
      <c r="H36" s="307">
        <v>0</v>
      </c>
      <c r="I36" s="307">
        <v>0</v>
      </c>
      <c r="J36" s="307">
        <v>0</v>
      </c>
      <c r="K36" s="307">
        <v>0</v>
      </c>
      <c r="L36" s="307">
        <v>0</v>
      </c>
      <c r="M36" s="307">
        <v>0</v>
      </c>
      <c r="N36" s="318"/>
      <c r="O36" s="332">
        <v>835.1</v>
      </c>
      <c r="P36" s="348">
        <v>308.2</v>
      </c>
      <c r="Q36" s="348">
        <v>63.4</v>
      </c>
      <c r="R36" s="309">
        <v>0</v>
      </c>
      <c r="S36" s="306">
        <v>0</v>
      </c>
      <c r="T36" s="306">
        <v>0</v>
      </c>
      <c r="U36" s="306">
        <v>0</v>
      </c>
      <c r="V36" s="306">
        <v>0</v>
      </c>
      <c r="W36" s="306">
        <v>0</v>
      </c>
      <c r="X36" s="306">
        <v>0</v>
      </c>
      <c r="Y36" s="306">
        <v>0</v>
      </c>
      <c r="Z36" s="306">
        <v>0</v>
      </c>
      <c r="AA36" s="307">
        <v>0</v>
      </c>
      <c r="AB36" s="307">
        <v>0</v>
      </c>
      <c r="AC36" s="307">
        <v>0</v>
      </c>
      <c r="AD36" s="307">
        <v>0</v>
      </c>
      <c r="AE36" s="307">
        <v>0</v>
      </c>
      <c r="AF36" s="307">
        <v>0</v>
      </c>
      <c r="AG36" s="307">
        <v>0</v>
      </c>
      <c r="AH36" s="307">
        <v>0</v>
      </c>
      <c r="AI36" s="307">
        <v>0</v>
      </c>
      <c r="AJ36" s="307">
        <v>0</v>
      </c>
      <c r="AK36" s="307">
        <v>0</v>
      </c>
      <c r="AL36" s="307">
        <v>0</v>
      </c>
      <c r="AM36" s="307">
        <v>0</v>
      </c>
      <c r="AN36" s="307">
        <v>0</v>
      </c>
      <c r="AO36" s="307">
        <v>0</v>
      </c>
      <c r="AP36" s="21"/>
      <c r="AQ36" s="21"/>
      <c r="AR36" s="21"/>
    </row>
    <row r="37" spans="2:44" s="22" customFormat="1" ht="12" customHeight="1">
      <c r="B37" s="15" t="s">
        <v>49</v>
      </c>
      <c r="C37" s="305"/>
      <c r="D37" s="18">
        <f>D36</f>
        <v>1206.948676</v>
      </c>
      <c r="E37" s="18">
        <f t="shared" ref="E37:M37" si="3">SUM(E36)</f>
        <v>0</v>
      </c>
      <c r="F37" s="18">
        <f t="shared" si="3"/>
        <v>0</v>
      </c>
      <c r="G37" s="18">
        <f t="shared" si="3"/>
        <v>0</v>
      </c>
      <c r="H37" s="18">
        <f t="shared" si="3"/>
        <v>0</v>
      </c>
      <c r="I37" s="18">
        <f t="shared" si="3"/>
        <v>0</v>
      </c>
      <c r="J37" s="18">
        <f t="shared" si="3"/>
        <v>0</v>
      </c>
      <c r="K37" s="18">
        <f t="shared" si="3"/>
        <v>0</v>
      </c>
      <c r="L37" s="18">
        <f t="shared" si="3"/>
        <v>0</v>
      </c>
      <c r="M37" s="18">
        <f t="shared" si="3"/>
        <v>0</v>
      </c>
      <c r="N37" s="305"/>
      <c r="O37" s="25">
        <f>O36</f>
        <v>835.1</v>
      </c>
      <c r="P37" s="344">
        <f>P36</f>
        <v>308.2</v>
      </c>
      <c r="Q37" s="344">
        <f>SUM(Q36)</f>
        <v>63.4</v>
      </c>
      <c r="R37" s="18">
        <f t="shared" ref="R37:AO37" si="4">SUM(R36)</f>
        <v>0</v>
      </c>
      <c r="S37" s="18">
        <f t="shared" si="4"/>
        <v>0</v>
      </c>
      <c r="T37" s="18">
        <f t="shared" si="4"/>
        <v>0</v>
      </c>
      <c r="U37" s="18">
        <f t="shared" si="4"/>
        <v>0</v>
      </c>
      <c r="V37" s="18">
        <f t="shared" si="4"/>
        <v>0</v>
      </c>
      <c r="W37" s="18">
        <f t="shared" si="4"/>
        <v>0</v>
      </c>
      <c r="X37" s="18">
        <f t="shared" si="4"/>
        <v>0</v>
      </c>
      <c r="Y37" s="18">
        <f t="shared" si="4"/>
        <v>0</v>
      </c>
      <c r="Z37" s="18">
        <f t="shared" si="4"/>
        <v>0</v>
      </c>
      <c r="AA37" s="18">
        <f t="shared" si="4"/>
        <v>0</v>
      </c>
      <c r="AB37" s="18">
        <f t="shared" si="4"/>
        <v>0</v>
      </c>
      <c r="AC37" s="18">
        <f t="shared" si="4"/>
        <v>0</v>
      </c>
      <c r="AD37" s="18">
        <f t="shared" si="4"/>
        <v>0</v>
      </c>
      <c r="AE37" s="18">
        <f t="shared" si="4"/>
        <v>0</v>
      </c>
      <c r="AF37" s="18">
        <f t="shared" si="4"/>
        <v>0</v>
      </c>
      <c r="AG37" s="18">
        <f t="shared" si="4"/>
        <v>0</v>
      </c>
      <c r="AH37" s="18">
        <f t="shared" si="4"/>
        <v>0</v>
      </c>
      <c r="AI37" s="18">
        <f t="shared" si="4"/>
        <v>0</v>
      </c>
      <c r="AJ37" s="18">
        <f t="shared" si="4"/>
        <v>0</v>
      </c>
      <c r="AK37" s="18">
        <f t="shared" si="4"/>
        <v>0</v>
      </c>
      <c r="AL37" s="18">
        <f t="shared" si="4"/>
        <v>0</v>
      </c>
      <c r="AM37" s="18">
        <f t="shared" si="4"/>
        <v>0</v>
      </c>
      <c r="AN37" s="18">
        <f t="shared" si="4"/>
        <v>0</v>
      </c>
      <c r="AO37" s="18">
        <f t="shared" si="4"/>
        <v>0</v>
      </c>
      <c r="AP37" s="21"/>
      <c r="AQ37" s="21"/>
      <c r="AR37" s="21"/>
    </row>
    <row r="38" spans="2:44" s="22" customFormat="1" ht="12" customHeight="1">
      <c r="B38" s="7"/>
      <c r="C38" s="305"/>
      <c r="D38" s="47"/>
      <c r="E38" s="47"/>
      <c r="F38" s="47"/>
      <c r="G38" s="24"/>
      <c r="H38" s="24"/>
      <c r="I38" s="24"/>
      <c r="J38" s="24"/>
      <c r="K38" s="24"/>
      <c r="L38" s="24"/>
      <c r="M38" s="24"/>
      <c r="N38" s="305"/>
      <c r="O38" s="46"/>
      <c r="P38" s="349"/>
      <c r="Q38" s="349"/>
      <c r="R38" s="63"/>
      <c r="S38" s="47"/>
      <c r="T38" s="47"/>
      <c r="U38" s="47"/>
      <c r="V38" s="47"/>
      <c r="W38" s="47"/>
      <c r="X38" s="47"/>
      <c r="Y38" s="47"/>
      <c r="Z38" s="47"/>
      <c r="AA38" s="24"/>
      <c r="AB38" s="24"/>
      <c r="AC38" s="24"/>
      <c r="AD38" s="24"/>
      <c r="AE38" s="24"/>
      <c r="AF38" s="24"/>
      <c r="AG38" s="24"/>
      <c r="AH38" s="24"/>
      <c r="AI38" s="24"/>
      <c r="AJ38" s="24"/>
      <c r="AK38" s="24"/>
      <c r="AL38" s="24"/>
      <c r="AM38" s="24"/>
      <c r="AN38" s="24"/>
      <c r="AO38" s="24"/>
      <c r="AP38" s="21"/>
      <c r="AQ38" s="21"/>
      <c r="AR38" s="21"/>
    </row>
    <row r="39" spans="2:44" s="22" customFormat="1" ht="12" customHeight="1">
      <c r="B39" s="7" t="s">
        <v>275</v>
      </c>
      <c r="C39" s="305"/>
      <c r="D39" s="47"/>
      <c r="E39" s="47"/>
      <c r="F39" s="47"/>
      <c r="G39" s="24"/>
      <c r="H39" s="24"/>
      <c r="I39" s="24"/>
      <c r="J39" s="24"/>
      <c r="K39" s="24"/>
      <c r="L39" s="24"/>
      <c r="M39" s="24"/>
      <c r="N39" s="305"/>
      <c r="O39" s="46"/>
      <c r="P39" s="349"/>
      <c r="Q39" s="349"/>
      <c r="R39" s="63"/>
      <c r="S39" s="47"/>
      <c r="T39" s="47"/>
      <c r="U39" s="47"/>
      <c r="V39" s="47"/>
      <c r="W39" s="47"/>
      <c r="X39" s="47"/>
      <c r="Y39" s="47"/>
      <c r="Z39" s="47"/>
      <c r="AA39" s="24"/>
      <c r="AB39" s="24"/>
      <c r="AC39" s="24"/>
      <c r="AD39" s="24"/>
      <c r="AE39" s="24"/>
      <c r="AF39" s="24"/>
      <c r="AG39" s="24"/>
      <c r="AH39" s="24"/>
      <c r="AI39" s="24"/>
      <c r="AJ39" s="24"/>
      <c r="AK39" s="24"/>
      <c r="AL39" s="24"/>
      <c r="AM39" s="24"/>
      <c r="AN39" s="24"/>
      <c r="AO39" s="24"/>
      <c r="AP39" s="21"/>
      <c r="AQ39" s="21"/>
      <c r="AR39" s="21"/>
    </row>
    <row r="40" spans="2:44" s="22" customFormat="1" ht="12" customHeight="1">
      <c r="B40" s="9" t="s">
        <v>276</v>
      </c>
      <c r="C40" s="318"/>
      <c r="D40" s="49">
        <v>120</v>
      </c>
      <c r="E40" s="49">
        <v>120</v>
      </c>
      <c r="F40" s="49">
        <v>22.8</v>
      </c>
      <c r="G40" s="12">
        <v>0</v>
      </c>
      <c r="H40" s="12">
        <v>0</v>
      </c>
      <c r="I40" s="12">
        <v>0</v>
      </c>
      <c r="J40" s="12">
        <v>0</v>
      </c>
      <c r="K40" s="12">
        <v>0</v>
      </c>
      <c r="L40" s="12">
        <v>0</v>
      </c>
      <c r="M40" s="12">
        <v>0</v>
      </c>
      <c r="N40" s="318"/>
      <c r="O40" s="48">
        <v>33.799999999999997</v>
      </c>
      <c r="P40" s="350">
        <v>20</v>
      </c>
      <c r="Q40" s="350">
        <v>33.799999999999997</v>
      </c>
      <c r="R40" s="276">
        <v>32</v>
      </c>
      <c r="S40" s="49">
        <v>35</v>
      </c>
      <c r="T40" s="49">
        <v>22.2</v>
      </c>
      <c r="U40" s="49">
        <v>31</v>
      </c>
      <c r="V40" s="49">
        <v>31.8</v>
      </c>
      <c r="W40" s="49">
        <v>22.8</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21"/>
      <c r="AQ40" s="21"/>
      <c r="AR40" s="21"/>
    </row>
    <row r="41" spans="2:44" s="22" customFormat="1" ht="12" customHeight="1">
      <c r="B41" s="15" t="s">
        <v>49</v>
      </c>
      <c r="C41" s="305"/>
      <c r="D41" s="20">
        <f>D40</f>
        <v>120</v>
      </c>
      <c r="E41" s="20">
        <v>120</v>
      </c>
      <c r="F41" s="20">
        <f>F40</f>
        <v>22.8</v>
      </c>
      <c r="G41" s="50">
        <v>0</v>
      </c>
      <c r="H41" s="50">
        <v>0</v>
      </c>
      <c r="I41" s="50">
        <v>0</v>
      </c>
      <c r="J41" s="50">
        <v>0</v>
      </c>
      <c r="K41" s="50">
        <v>0</v>
      </c>
      <c r="L41" s="50">
        <v>0</v>
      </c>
      <c r="M41" s="50">
        <v>0</v>
      </c>
      <c r="N41" s="305"/>
      <c r="O41" s="45">
        <f>O40</f>
        <v>33.799999999999997</v>
      </c>
      <c r="P41" s="346">
        <f>P40</f>
        <v>20</v>
      </c>
      <c r="Q41" s="346">
        <f>SUM(Q40)</f>
        <v>33.799999999999997</v>
      </c>
      <c r="R41" s="275">
        <f>SUM(R40)</f>
        <v>32</v>
      </c>
      <c r="S41" s="20">
        <v>35</v>
      </c>
      <c r="T41" s="20">
        <f>SUM(T40)</f>
        <v>22.2</v>
      </c>
      <c r="U41" s="20">
        <f>SUM(U40)</f>
        <v>31</v>
      </c>
      <c r="V41" s="20">
        <f>V40</f>
        <v>31.8</v>
      </c>
      <c r="W41" s="20">
        <f>W40</f>
        <v>22.8</v>
      </c>
      <c r="X41" s="50">
        <v>0</v>
      </c>
      <c r="Y41" s="50">
        <v>0</v>
      </c>
      <c r="Z41" s="50">
        <v>0</v>
      </c>
      <c r="AA41" s="50">
        <v>0</v>
      </c>
      <c r="AB41" s="50">
        <v>0</v>
      </c>
      <c r="AC41" s="50">
        <v>0</v>
      </c>
      <c r="AD41" s="50">
        <v>0</v>
      </c>
      <c r="AE41" s="50">
        <v>0</v>
      </c>
      <c r="AF41" s="50">
        <v>0</v>
      </c>
      <c r="AG41" s="50">
        <v>0</v>
      </c>
      <c r="AH41" s="50">
        <v>0</v>
      </c>
      <c r="AI41" s="50">
        <v>0</v>
      </c>
      <c r="AJ41" s="50">
        <v>0</v>
      </c>
      <c r="AK41" s="50">
        <v>0</v>
      </c>
      <c r="AL41" s="50">
        <v>0</v>
      </c>
      <c r="AM41" s="50">
        <v>0</v>
      </c>
      <c r="AN41" s="50">
        <v>0</v>
      </c>
      <c r="AO41" s="50">
        <v>0</v>
      </c>
      <c r="AP41" s="21"/>
      <c r="AQ41" s="21"/>
      <c r="AR41" s="21"/>
    </row>
    <row r="42" spans="2:44" s="22" customFormat="1" ht="12" customHeight="1">
      <c r="B42" s="15"/>
      <c r="C42" s="305"/>
      <c r="D42" s="19"/>
      <c r="E42" s="19"/>
      <c r="F42" s="19"/>
      <c r="G42" s="50"/>
      <c r="H42" s="19"/>
      <c r="I42" s="19"/>
      <c r="J42" s="19"/>
      <c r="K42" s="19"/>
      <c r="L42" s="19"/>
      <c r="M42" s="19"/>
      <c r="N42" s="305"/>
      <c r="O42" s="17"/>
      <c r="P42" s="351"/>
      <c r="Q42" s="351"/>
      <c r="R42" s="277"/>
      <c r="S42" s="19"/>
      <c r="T42" s="19"/>
      <c r="U42" s="19"/>
      <c r="V42" s="19"/>
      <c r="W42" s="19"/>
      <c r="X42" s="19"/>
      <c r="Y42" s="19"/>
      <c r="Z42" s="19"/>
      <c r="AA42" s="50"/>
      <c r="AB42" s="50"/>
      <c r="AC42" s="50"/>
      <c r="AD42" s="19"/>
      <c r="AE42" s="19"/>
      <c r="AF42" s="19"/>
      <c r="AG42" s="19"/>
      <c r="AH42" s="19"/>
      <c r="AI42" s="19"/>
      <c r="AJ42" s="19"/>
      <c r="AK42" s="19"/>
      <c r="AL42" s="19"/>
      <c r="AM42" s="19"/>
      <c r="AN42" s="19"/>
      <c r="AO42" s="19"/>
      <c r="AP42" s="21"/>
      <c r="AQ42" s="21"/>
      <c r="AR42" s="21"/>
    </row>
    <row r="43" spans="2:44" s="22" customFormat="1" ht="12" customHeight="1">
      <c r="B43" s="27" t="s">
        <v>277</v>
      </c>
      <c r="C43" s="305"/>
      <c r="D43" s="29">
        <f>+D41+D33+D26+D11+D37</f>
        <v>15247.765848335877</v>
      </c>
      <c r="E43" s="29">
        <f>+E41+E33+E26+E11+E37</f>
        <v>11965</v>
      </c>
      <c r="F43" s="29">
        <f t="shared" ref="F43:M43" si="5">+F41+F33+F26+F11+F37</f>
        <v>10041.5</v>
      </c>
      <c r="G43" s="29">
        <f t="shared" si="5"/>
        <v>8512</v>
      </c>
      <c r="H43" s="29">
        <f t="shared" si="5"/>
        <v>6044</v>
      </c>
      <c r="I43" s="29">
        <f t="shared" si="5"/>
        <v>5791</v>
      </c>
      <c r="J43" s="29">
        <f t="shared" si="5"/>
        <v>4943</v>
      </c>
      <c r="K43" s="29">
        <f t="shared" si="5"/>
        <v>4338</v>
      </c>
      <c r="L43" s="29">
        <f t="shared" si="5"/>
        <v>3024</v>
      </c>
      <c r="M43" s="29">
        <f t="shared" si="5"/>
        <v>2814</v>
      </c>
      <c r="N43" s="305"/>
      <c r="O43" s="389">
        <f>O41+O33+O26+O37+O11</f>
        <v>4912.0002362000023</v>
      </c>
      <c r="P43" s="352">
        <f>P41+P33+P26+P37+P11</f>
        <v>3164.2999999999997</v>
      </c>
      <c r="Q43" s="352">
        <f>Q41+Q33+Q26+Q37+Q11</f>
        <v>2579.6678504000006</v>
      </c>
      <c r="R43" s="278">
        <f>R11+R26+R33+R41</f>
        <v>4592</v>
      </c>
      <c r="S43" s="29">
        <f>+S41+S33+S26+S11</f>
        <v>3931</v>
      </c>
      <c r="T43" s="29">
        <f>+T41+T33+T26+T11</f>
        <v>2773.7999999999997</v>
      </c>
      <c r="U43" s="29">
        <f>+U41+U33+U26+U11</f>
        <v>2154.5000000000005</v>
      </c>
      <c r="V43" s="29">
        <f>V11+V26+V33+V41</f>
        <v>3105.5</v>
      </c>
      <c r="W43" s="30">
        <f>W11+W26+W33+W41</f>
        <v>3317</v>
      </c>
      <c r="X43" s="30">
        <f>X11+X26+X33</f>
        <v>1936.3999999999999</v>
      </c>
      <c r="Y43" s="30">
        <v>1817</v>
      </c>
      <c r="Z43" s="30">
        <f>SUM(Z11+Z26+Z33)</f>
        <v>2971</v>
      </c>
      <c r="AA43" s="30">
        <f>SUM(AA11+AA26+AA33)</f>
        <v>2895</v>
      </c>
      <c r="AB43" s="30">
        <f>SUM(AB11+AB26+AB33)</f>
        <v>1690</v>
      </c>
      <c r="AC43" s="30">
        <v>1784</v>
      </c>
      <c r="AD43" s="30">
        <v>2143</v>
      </c>
      <c r="AE43" s="30">
        <v>1840</v>
      </c>
      <c r="AF43" s="30">
        <v>1212</v>
      </c>
      <c r="AG43" s="30">
        <v>1660</v>
      </c>
      <c r="AH43" s="30">
        <v>1548</v>
      </c>
      <c r="AI43" s="30">
        <v>1290</v>
      </c>
      <c r="AJ43" s="30">
        <v>1365</v>
      </c>
      <c r="AK43" s="30">
        <v>1588</v>
      </c>
      <c r="AL43" s="30">
        <v>1577</v>
      </c>
      <c r="AM43" s="30">
        <v>830</v>
      </c>
      <c r="AN43" s="30">
        <v>786</v>
      </c>
      <c r="AO43" s="30">
        <v>1748</v>
      </c>
      <c r="AP43" s="21"/>
      <c r="AQ43" s="21"/>
      <c r="AR43" s="21"/>
    </row>
    <row r="44" spans="2:44" ht="12" customHeight="1">
      <c r="B44" s="51" t="s">
        <v>278</v>
      </c>
      <c r="C44" s="318"/>
      <c r="D44" s="12"/>
      <c r="E44" s="12">
        <v>0</v>
      </c>
      <c r="F44" s="11" t="s">
        <v>27</v>
      </c>
      <c r="G44" s="53" t="s">
        <v>27</v>
      </c>
      <c r="H44" s="52">
        <v>0</v>
      </c>
      <c r="I44" s="52">
        <v>0</v>
      </c>
      <c r="J44" s="52">
        <v>57</v>
      </c>
      <c r="K44" s="52">
        <v>979</v>
      </c>
      <c r="L44" s="52">
        <v>1612</v>
      </c>
      <c r="M44" s="52">
        <v>1598</v>
      </c>
      <c r="N44" s="318"/>
      <c r="O44" s="10"/>
      <c r="P44" s="343"/>
      <c r="Q44" s="343">
        <v>0</v>
      </c>
      <c r="R44" s="272">
        <v>0</v>
      </c>
      <c r="S44" s="12">
        <v>0</v>
      </c>
      <c r="T44" s="12">
        <v>0</v>
      </c>
      <c r="U44" s="12">
        <v>0</v>
      </c>
      <c r="V44" s="12">
        <v>0</v>
      </c>
      <c r="W44" s="11" t="s">
        <v>27</v>
      </c>
      <c r="X44" s="11" t="s">
        <v>27</v>
      </c>
      <c r="Y44" s="11" t="s">
        <v>27</v>
      </c>
      <c r="Z44" s="53" t="s">
        <v>27</v>
      </c>
      <c r="AA44" s="53" t="s">
        <v>27</v>
      </c>
      <c r="AB44" s="53" t="s">
        <v>27</v>
      </c>
      <c r="AC44" s="52">
        <v>0</v>
      </c>
      <c r="AD44" s="52">
        <v>0</v>
      </c>
      <c r="AE44" s="52">
        <v>0</v>
      </c>
      <c r="AF44" s="52">
        <v>0</v>
      </c>
      <c r="AG44" s="52">
        <v>0</v>
      </c>
      <c r="AH44" s="52">
        <v>0</v>
      </c>
      <c r="AI44" s="52">
        <v>0</v>
      </c>
      <c r="AJ44" s="52">
        <v>0</v>
      </c>
      <c r="AK44" s="52">
        <v>0</v>
      </c>
      <c r="AL44" s="52">
        <v>9</v>
      </c>
      <c r="AM44" s="52">
        <v>7</v>
      </c>
      <c r="AN44" s="52">
        <v>22</v>
      </c>
      <c r="AO44" s="52">
        <v>19</v>
      </c>
      <c r="AP44" s="6"/>
      <c r="AQ44" s="6"/>
      <c r="AR44" s="6"/>
    </row>
    <row r="45" spans="2:44" ht="12" customHeight="1">
      <c r="B45" s="54" t="s">
        <v>279</v>
      </c>
      <c r="C45" s="322"/>
      <c r="D45" s="18">
        <f>+D43</f>
        <v>15247.765848335877</v>
      </c>
      <c r="E45" s="18">
        <f>+E43</f>
        <v>11965</v>
      </c>
      <c r="F45" s="18">
        <f>F43</f>
        <v>10041.5</v>
      </c>
      <c r="G45" s="19">
        <f>G43</f>
        <v>8512</v>
      </c>
      <c r="H45" s="19">
        <v>6044</v>
      </c>
      <c r="I45" s="19">
        <v>5791</v>
      </c>
      <c r="J45" s="19">
        <f>SUM(J43:J44)</f>
        <v>5000</v>
      </c>
      <c r="K45" s="19">
        <f>SUM(K43:K44)</f>
        <v>5317</v>
      </c>
      <c r="L45" s="19">
        <f>SUM(L43:L44)</f>
        <v>4636</v>
      </c>
      <c r="M45" s="19">
        <f>SUM(M43:M44)</f>
        <v>4412</v>
      </c>
      <c r="N45" s="322"/>
      <c r="O45" s="16">
        <f>O43</f>
        <v>4912.0002362000023</v>
      </c>
      <c r="P45" s="344">
        <f>P43</f>
        <v>3164.2999999999997</v>
      </c>
      <c r="Q45" s="344">
        <f>Q43</f>
        <v>2579.6678504000006</v>
      </c>
      <c r="R45" s="273">
        <f>R43</f>
        <v>4592</v>
      </c>
      <c r="S45" s="18">
        <f>+S43</f>
        <v>3931</v>
      </c>
      <c r="T45" s="18">
        <f>+T43</f>
        <v>2773.7999999999997</v>
      </c>
      <c r="U45" s="18">
        <f>+U43</f>
        <v>2154.5000000000005</v>
      </c>
      <c r="V45" s="18">
        <f t="shared" ref="V45:AB45" si="6">V43</f>
        <v>3105.5</v>
      </c>
      <c r="W45" s="18">
        <f t="shared" si="6"/>
        <v>3317</v>
      </c>
      <c r="X45" s="18">
        <f t="shared" si="6"/>
        <v>1936.3999999999999</v>
      </c>
      <c r="Y45" s="18">
        <f t="shared" si="6"/>
        <v>1817</v>
      </c>
      <c r="Z45" s="19">
        <f t="shared" si="6"/>
        <v>2971</v>
      </c>
      <c r="AA45" s="19">
        <f t="shared" si="6"/>
        <v>2895</v>
      </c>
      <c r="AB45" s="19">
        <f t="shared" si="6"/>
        <v>1690</v>
      </c>
      <c r="AC45" s="19">
        <v>1784</v>
      </c>
      <c r="AD45" s="19">
        <v>2143</v>
      </c>
      <c r="AE45" s="19">
        <v>1840</v>
      </c>
      <c r="AF45" s="19">
        <v>1212</v>
      </c>
      <c r="AG45" s="19">
        <v>1660</v>
      </c>
      <c r="AH45" s="19">
        <v>1548</v>
      </c>
      <c r="AI45" s="19">
        <v>1290</v>
      </c>
      <c r="AJ45" s="19">
        <v>1365</v>
      </c>
      <c r="AK45" s="19">
        <v>1588</v>
      </c>
      <c r="AL45" s="19">
        <f t="shared" ref="AL45:AO45" si="7">SUM(AL43:AL44)</f>
        <v>1586</v>
      </c>
      <c r="AM45" s="19">
        <f t="shared" si="7"/>
        <v>837</v>
      </c>
      <c r="AN45" s="19">
        <f t="shared" si="7"/>
        <v>808</v>
      </c>
      <c r="AO45" s="19">
        <f t="shared" si="7"/>
        <v>1767</v>
      </c>
      <c r="AP45" s="6"/>
      <c r="AQ45" s="6"/>
      <c r="AR45" s="6"/>
    </row>
    <row r="46" spans="2:44" ht="12" customHeight="1">
      <c r="B46" s="55"/>
      <c r="C46" s="322"/>
      <c r="D46" s="57"/>
      <c r="E46" s="57"/>
      <c r="F46" s="57"/>
      <c r="G46" s="24"/>
      <c r="H46" s="24"/>
      <c r="I46" s="24"/>
      <c r="J46" s="24"/>
      <c r="K46" s="24"/>
      <c r="L46" s="24"/>
      <c r="M46" s="24"/>
      <c r="N46" s="322"/>
      <c r="O46" s="56"/>
      <c r="P46" s="353"/>
      <c r="Q46" s="353"/>
      <c r="R46" s="279"/>
      <c r="S46" s="57"/>
      <c r="T46" s="57"/>
      <c r="U46" s="57"/>
      <c r="V46" s="57"/>
      <c r="W46" s="57"/>
      <c r="X46" s="57"/>
      <c r="Y46" s="57"/>
      <c r="Z46" s="24"/>
      <c r="AA46" s="24"/>
      <c r="AB46" s="24"/>
      <c r="AC46" s="24"/>
      <c r="AD46" s="24"/>
      <c r="AE46" s="24"/>
      <c r="AF46" s="24"/>
      <c r="AG46" s="24"/>
      <c r="AH46" s="24"/>
      <c r="AI46" s="24"/>
      <c r="AJ46" s="24"/>
      <c r="AK46" s="24"/>
      <c r="AL46" s="24"/>
      <c r="AM46" s="24"/>
      <c r="AN46" s="24"/>
      <c r="AO46" s="24"/>
      <c r="AP46" s="6"/>
      <c r="AQ46" s="6"/>
      <c r="AR46" s="6"/>
    </row>
    <row r="47" spans="2:44" ht="12" customHeight="1">
      <c r="B47" s="7" t="s">
        <v>280</v>
      </c>
      <c r="C47" s="305"/>
      <c r="D47" s="7"/>
      <c r="E47" s="7"/>
      <c r="F47" s="7"/>
      <c r="G47" s="12"/>
      <c r="H47" s="12"/>
      <c r="I47" s="12"/>
      <c r="J47" s="12"/>
      <c r="K47" s="12"/>
      <c r="L47" s="12"/>
      <c r="M47" s="12"/>
      <c r="N47" s="305"/>
      <c r="O47" s="8"/>
      <c r="P47" s="342"/>
      <c r="Q47" s="342"/>
      <c r="R47" s="64"/>
      <c r="S47" s="7"/>
      <c r="T47" s="7"/>
      <c r="U47" s="7"/>
      <c r="V47" s="7"/>
      <c r="W47" s="7"/>
      <c r="X47" s="7"/>
      <c r="Y47" s="7"/>
      <c r="Z47" s="7"/>
      <c r="AA47" s="12"/>
      <c r="AB47" s="12"/>
      <c r="AC47" s="12"/>
      <c r="AD47" s="12"/>
      <c r="AE47" s="12"/>
      <c r="AF47" s="12"/>
      <c r="AG47" s="12"/>
      <c r="AH47" s="12"/>
      <c r="AI47" s="12"/>
      <c r="AJ47" s="12"/>
      <c r="AK47" s="12"/>
      <c r="AL47" s="12"/>
      <c r="AM47" s="12"/>
      <c r="AN47" s="12"/>
      <c r="AO47" s="12"/>
      <c r="AP47" s="6"/>
      <c r="AQ47" s="6"/>
      <c r="AR47" s="6"/>
    </row>
    <row r="48" spans="2:44" ht="12" customHeight="1">
      <c r="B48" s="9" t="s">
        <v>281</v>
      </c>
      <c r="C48" s="318"/>
      <c r="D48" s="59">
        <v>0</v>
      </c>
      <c r="E48" s="59">
        <v>0</v>
      </c>
      <c r="F48" s="59">
        <v>0</v>
      </c>
      <c r="G48" s="12">
        <v>0</v>
      </c>
      <c r="H48" s="12">
        <v>245</v>
      </c>
      <c r="I48" s="12">
        <v>251</v>
      </c>
      <c r="J48" s="12">
        <v>248</v>
      </c>
      <c r="K48" s="12">
        <v>105</v>
      </c>
      <c r="L48" s="12">
        <v>0</v>
      </c>
      <c r="M48" s="12">
        <v>0</v>
      </c>
      <c r="N48" s="318"/>
      <c r="O48" s="58">
        <v>0</v>
      </c>
      <c r="P48" s="354">
        <v>0</v>
      </c>
      <c r="Q48" s="354">
        <v>0</v>
      </c>
      <c r="R48" s="280">
        <v>0</v>
      </c>
      <c r="S48" s="59">
        <v>0</v>
      </c>
      <c r="T48" s="59">
        <v>0</v>
      </c>
      <c r="U48" s="59">
        <v>0</v>
      </c>
      <c r="V48" s="59">
        <v>0</v>
      </c>
      <c r="W48" s="59">
        <v>0</v>
      </c>
      <c r="X48" s="59">
        <v>0</v>
      </c>
      <c r="Y48" s="59">
        <v>0</v>
      </c>
      <c r="Z48" s="12">
        <v>0</v>
      </c>
      <c r="AA48" s="12">
        <v>0</v>
      </c>
      <c r="AB48" s="12">
        <v>0</v>
      </c>
      <c r="AC48" s="12">
        <v>0</v>
      </c>
      <c r="AD48" s="12">
        <v>0</v>
      </c>
      <c r="AE48" s="12">
        <v>69</v>
      </c>
      <c r="AF48" s="12">
        <v>53</v>
      </c>
      <c r="AG48" s="12">
        <v>79</v>
      </c>
      <c r="AH48" s="12">
        <v>70</v>
      </c>
      <c r="AI48" s="12">
        <v>46</v>
      </c>
      <c r="AJ48" s="12">
        <v>54</v>
      </c>
      <c r="AK48" s="12">
        <v>81</v>
      </c>
      <c r="AL48" s="12">
        <v>101</v>
      </c>
      <c r="AM48" s="12">
        <v>17</v>
      </c>
      <c r="AN48" s="12">
        <v>41</v>
      </c>
      <c r="AO48" s="12">
        <v>89</v>
      </c>
      <c r="AP48" s="6"/>
      <c r="AQ48" s="6"/>
      <c r="AR48" s="6"/>
    </row>
    <row r="49" spans="2:44" ht="12" customHeight="1">
      <c r="B49" s="9" t="s">
        <v>282</v>
      </c>
      <c r="C49" s="318"/>
      <c r="D49" s="59">
        <v>0</v>
      </c>
      <c r="E49" s="59">
        <v>0</v>
      </c>
      <c r="F49" s="59">
        <v>0</v>
      </c>
      <c r="G49" s="12">
        <v>0</v>
      </c>
      <c r="H49" s="12">
        <v>0</v>
      </c>
      <c r="I49" s="12">
        <v>0</v>
      </c>
      <c r="J49" s="12">
        <v>160</v>
      </c>
      <c r="K49" s="12">
        <v>152</v>
      </c>
      <c r="L49" s="12">
        <v>0</v>
      </c>
      <c r="M49" s="12">
        <v>0</v>
      </c>
      <c r="N49" s="318"/>
      <c r="O49" s="58">
        <v>0</v>
      </c>
      <c r="P49" s="354">
        <v>0</v>
      </c>
      <c r="Q49" s="354">
        <v>0</v>
      </c>
      <c r="R49" s="280">
        <v>0</v>
      </c>
      <c r="S49" s="59">
        <v>0</v>
      </c>
      <c r="T49" s="59">
        <v>0</v>
      </c>
      <c r="U49" s="59">
        <v>0</v>
      </c>
      <c r="V49" s="59">
        <v>0</v>
      </c>
      <c r="W49" s="59">
        <v>0</v>
      </c>
      <c r="X49" s="59">
        <v>0</v>
      </c>
      <c r="Y49" s="59">
        <v>0</v>
      </c>
      <c r="Z49" s="12">
        <v>0</v>
      </c>
      <c r="AA49" s="12">
        <v>0</v>
      </c>
      <c r="AB49" s="12">
        <v>0</v>
      </c>
      <c r="AC49" s="12">
        <v>0</v>
      </c>
      <c r="AD49" s="12">
        <v>0</v>
      </c>
      <c r="AE49" s="12">
        <v>0</v>
      </c>
      <c r="AF49" s="12">
        <v>0</v>
      </c>
      <c r="AG49" s="12">
        <v>0</v>
      </c>
      <c r="AH49" s="12">
        <v>0</v>
      </c>
      <c r="AI49" s="12">
        <v>0</v>
      </c>
      <c r="AJ49" s="12">
        <v>0</v>
      </c>
      <c r="AK49" s="12">
        <v>0</v>
      </c>
      <c r="AL49" s="12">
        <v>51</v>
      </c>
      <c r="AM49" s="12">
        <v>25</v>
      </c>
      <c r="AN49" s="12">
        <v>28</v>
      </c>
      <c r="AO49" s="12">
        <v>56</v>
      </c>
      <c r="AP49" s="6"/>
      <c r="AQ49" s="6"/>
      <c r="AR49" s="6"/>
    </row>
    <row r="50" spans="2:44" ht="12" customHeight="1">
      <c r="B50" s="9" t="s">
        <v>283</v>
      </c>
      <c r="C50" s="318"/>
      <c r="D50" s="361">
        <v>171</v>
      </c>
      <c r="E50" s="9">
        <f>+S50+T50+U50+V50</f>
        <v>47.6</v>
      </c>
      <c r="F50" s="9">
        <v>9.1999999999999993</v>
      </c>
      <c r="G50" s="59">
        <v>4</v>
      </c>
      <c r="H50" s="12">
        <v>0</v>
      </c>
      <c r="I50" s="12">
        <v>0</v>
      </c>
      <c r="J50" s="12">
        <v>0</v>
      </c>
      <c r="K50" s="12">
        <v>0</v>
      </c>
      <c r="L50" s="12">
        <v>0</v>
      </c>
      <c r="M50" s="12">
        <v>0</v>
      </c>
      <c r="N50" s="318"/>
      <c r="O50" s="60"/>
      <c r="P50" s="355">
        <v>39</v>
      </c>
      <c r="Q50" s="355">
        <v>34.6</v>
      </c>
      <c r="R50" s="201">
        <v>34</v>
      </c>
      <c r="S50" s="9">
        <v>38</v>
      </c>
      <c r="T50" s="9">
        <v>5.7</v>
      </c>
      <c r="U50" s="59">
        <v>1.6</v>
      </c>
      <c r="V50" s="9">
        <v>2.2999999999999998</v>
      </c>
      <c r="W50" s="9">
        <v>3.1</v>
      </c>
      <c r="X50" s="9">
        <v>1.8</v>
      </c>
      <c r="Y50" s="9">
        <v>1.7</v>
      </c>
      <c r="Z50" s="59">
        <v>2.6</v>
      </c>
      <c r="AA50" s="59">
        <v>4</v>
      </c>
      <c r="AB50" s="59">
        <v>1.2</v>
      </c>
      <c r="AC50" s="59">
        <v>1.5</v>
      </c>
      <c r="AD50" s="12">
        <v>0</v>
      </c>
      <c r="AE50" s="12">
        <v>0</v>
      </c>
      <c r="AF50" s="12">
        <v>0</v>
      </c>
      <c r="AG50" s="12">
        <v>0</v>
      </c>
      <c r="AH50" s="12">
        <v>0</v>
      </c>
      <c r="AI50" s="12">
        <v>0</v>
      </c>
      <c r="AJ50" s="12">
        <v>0</v>
      </c>
      <c r="AK50" s="12">
        <v>0</v>
      </c>
      <c r="AL50" s="12">
        <v>0</v>
      </c>
      <c r="AM50" s="12">
        <v>0</v>
      </c>
      <c r="AN50" s="12">
        <v>0</v>
      </c>
      <c r="AO50" s="12">
        <v>0</v>
      </c>
      <c r="AP50" s="6"/>
      <c r="AQ50" s="6"/>
      <c r="AR50" s="6"/>
    </row>
    <row r="51" spans="2:44" s="22" customFormat="1" ht="12" customHeight="1">
      <c r="B51" s="15" t="s">
        <v>49</v>
      </c>
      <c r="C51" s="305"/>
      <c r="D51" s="19">
        <f>O51+P51+Q51+R51</f>
        <v>170.6</v>
      </c>
      <c r="E51" s="61">
        <f>S51+T51+U51+V51</f>
        <v>47.6</v>
      </c>
      <c r="F51" s="61">
        <v>9.1999999999999993</v>
      </c>
      <c r="G51" s="61">
        <v>4</v>
      </c>
      <c r="H51" s="19">
        <v>245</v>
      </c>
      <c r="I51" s="19">
        <v>251</v>
      </c>
      <c r="J51" s="19">
        <v>408</v>
      </c>
      <c r="K51" s="19">
        <v>257</v>
      </c>
      <c r="L51" s="19">
        <v>0</v>
      </c>
      <c r="M51" s="19">
        <v>0</v>
      </c>
      <c r="N51" s="305"/>
      <c r="O51" s="17">
        <v>59</v>
      </c>
      <c r="P51" s="351">
        <f>P50</f>
        <v>39</v>
      </c>
      <c r="Q51" s="351">
        <f t="shared" ref="Q51:V51" si="8">Q50</f>
        <v>34.6</v>
      </c>
      <c r="R51" s="277">
        <v>38</v>
      </c>
      <c r="S51" s="61">
        <f t="shared" si="8"/>
        <v>38</v>
      </c>
      <c r="T51" s="61">
        <f t="shared" si="8"/>
        <v>5.7</v>
      </c>
      <c r="U51" s="61">
        <f t="shared" si="8"/>
        <v>1.6</v>
      </c>
      <c r="V51" s="61">
        <f t="shared" si="8"/>
        <v>2.2999999999999998</v>
      </c>
      <c r="W51" s="61">
        <v>3.1</v>
      </c>
      <c r="X51" s="61">
        <f>X50</f>
        <v>1.8</v>
      </c>
      <c r="Y51" s="61">
        <v>1.7</v>
      </c>
      <c r="Z51" s="61">
        <v>2.6</v>
      </c>
      <c r="AA51" s="61">
        <v>4</v>
      </c>
      <c r="AB51" s="61">
        <v>1.2</v>
      </c>
      <c r="AC51" s="61">
        <v>1.5</v>
      </c>
      <c r="AD51" s="62">
        <v>0</v>
      </c>
      <c r="AE51" s="19">
        <v>69</v>
      </c>
      <c r="AF51" s="19">
        <v>53</v>
      </c>
      <c r="AG51" s="19">
        <v>79</v>
      </c>
      <c r="AH51" s="19">
        <v>70</v>
      </c>
      <c r="AI51" s="19">
        <v>46</v>
      </c>
      <c r="AJ51" s="19">
        <v>54</v>
      </c>
      <c r="AK51" s="19">
        <v>81</v>
      </c>
      <c r="AL51" s="19">
        <v>152</v>
      </c>
      <c r="AM51" s="19">
        <v>42</v>
      </c>
      <c r="AN51" s="19">
        <v>69</v>
      </c>
      <c r="AO51" s="19">
        <v>145</v>
      </c>
      <c r="AP51" s="21"/>
      <c r="AQ51" s="21"/>
      <c r="AR51" s="21"/>
    </row>
    <row r="52" spans="2:44" s="22" customFormat="1" ht="12" customHeight="1">
      <c r="B52" s="27" t="s">
        <v>284</v>
      </c>
      <c r="C52" s="305"/>
      <c r="D52" s="29">
        <f>D45+D51</f>
        <v>15418.365848335878</v>
      </c>
      <c r="E52" s="29">
        <f>E45+E51</f>
        <v>12012.6</v>
      </c>
      <c r="F52" s="29">
        <f>F51+F45</f>
        <v>10050.700000000001</v>
      </c>
      <c r="G52" s="30">
        <v>8516</v>
      </c>
      <c r="H52" s="30">
        <v>6289</v>
      </c>
      <c r="I52" s="30">
        <v>6042</v>
      </c>
      <c r="J52" s="30">
        <v>5408</v>
      </c>
      <c r="K52" s="30">
        <v>5574</v>
      </c>
      <c r="L52" s="30">
        <v>4636</v>
      </c>
      <c r="M52" s="30">
        <v>4412</v>
      </c>
      <c r="N52" s="305"/>
      <c r="O52" s="28">
        <f>O45+O51</f>
        <v>4971.0002362000023</v>
      </c>
      <c r="P52" s="352">
        <f>P51+P45</f>
        <v>3203.2999999999997</v>
      </c>
      <c r="Q52" s="352">
        <f>Q45+Q51</f>
        <v>2614.2678504000005</v>
      </c>
      <c r="R52" s="278">
        <f>R51+R45</f>
        <v>4630</v>
      </c>
      <c r="S52" s="29">
        <f>S45+S51</f>
        <v>3969</v>
      </c>
      <c r="T52" s="29">
        <f>T45+T51</f>
        <v>2779.4999999999995</v>
      </c>
      <c r="U52" s="29">
        <f>U45+U51</f>
        <v>2156.1000000000004</v>
      </c>
      <c r="V52" s="29">
        <f>V51+V45</f>
        <v>3107.8</v>
      </c>
      <c r="W52" s="29">
        <f>W51+W45</f>
        <v>3320.1</v>
      </c>
      <c r="X52" s="29">
        <f>X51+X45</f>
        <v>1938.1999999999998</v>
      </c>
      <c r="Y52" s="29">
        <f>Y45+Y51</f>
        <v>1818.7</v>
      </c>
      <c r="Z52" s="29">
        <v>2973.6</v>
      </c>
      <c r="AA52" s="30">
        <v>2899</v>
      </c>
      <c r="AB52" s="30">
        <v>1691</v>
      </c>
      <c r="AC52" s="30">
        <v>1786</v>
      </c>
      <c r="AD52" s="30">
        <v>2143</v>
      </c>
      <c r="AE52" s="30">
        <v>1909</v>
      </c>
      <c r="AF52" s="30">
        <v>1265</v>
      </c>
      <c r="AG52" s="30">
        <v>1739</v>
      </c>
      <c r="AH52" s="30">
        <v>1618</v>
      </c>
      <c r="AI52" s="30">
        <v>1336</v>
      </c>
      <c r="AJ52" s="30">
        <v>1419</v>
      </c>
      <c r="AK52" s="30">
        <v>1669</v>
      </c>
      <c r="AL52" s="30">
        <v>1738</v>
      </c>
      <c r="AM52" s="30">
        <v>879</v>
      </c>
      <c r="AN52" s="30">
        <v>877</v>
      </c>
      <c r="AO52" s="30">
        <v>1912</v>
      </c>
      <c r="AP52" s="21"/>
      <c r="AQ52" s="21"/>
      <c r="AR52" s="21"/>
    </row>
    <row r="53" spans="2:44" s="22" customFormat="1" ht="12" customHeight="1">
      <c r="B53" s="7"/>
      <c r="C53" s="305"/>
      <c r="D53" s="47"/>
      <c r="E53" s="47"/>
      <c r="F53" s="47"/>
      <c r="G53" s="24"/>
      <c r="H53" s="24"/>
      <c r="I53" s="24"/>
      <c r="J53" s="24"/>
      <c r="K53" s="24"/>
      <c r="L53" s="24"/>
      <c r="M53" s="24"/>
      <c r="N53" s="305"/>
      <c r="O53" s="63"/>
      <c r="P53" s="349"/>
      <c r="Q53" s="349"/>
      <c r="R53" s="63"/>
      <c r="S53" s="47"/>
      <c r="T53" s="47"/>
      <c r="U53" s="47"/>
      <c r="V53" s="47"/>
      <c r="W53" s="47"/>
      <c r="X53" s="47"/>
      <c r="Y53" s="47"/>
      <c r="Z53" s="47"/>
      <c r="AA53" s="24"/>
      <c r="AB53" s="24"/>
      <c r="AC53" s="24"/>
      <c r="AD53" s="24"/>
      <c r="AE53" s="24"/>
      <c r="AF53" s="24"/>
      <c r="AG53" s="24"/>
      <c r="AH53" s="24"/>
      <c r="AI53" s="24"/>
      <c r="AJ53" s="24"/>
      <c r="AK53" s="24"/>
      <c r="AL53" s="24"/>
      <c r="AM53" s="24"/>
      <c r="AN53" s="24"/>
      <c r="AO53" s="24"/>
      <c r="AP53" s="21"/>
      <c r="AQ53" s="21"/>
      <c r="AR53" s="21"/>
    </row>
    <row r="54" spans="2:44" ht="12" customHeight="1">
      <c r="B54" s="64" t="s">
        <v>285</v>
      </c>
      <c r="C54" s="323"/>
      <c r="D54" s="7"/>
      <c r="E54" s="7"/>
      <c r="F54" s="7"/>
      <c r="G54" s="12"/>
      <c r="H54" s="12"/>
      <c r="I54" s="12"/>
      <c r="J54" s="12"/>
      <c r="K54" s="12"/>
      <c r="L54" s="12"/>
      <c r="M54" s="12"/>
      <c r="N54" s="323"/>
      <c r="O54" s="64"/>
      <c r="P54" s="342"/>
      <c r="Q54" s="342"/>
      <c r="R54" s="64"/>
      <c r="S54" s="7"/>
      <c r="T54" s="7"/>
      <c r="U54" s="7"/>
      <c r="V54" s="7"/>
      <c r="W54" s="7"/>
      <c r="X54" s="7"/>
      <c r="Y54" s="7"/>
      <c r="Z54" s="7"/>
      <c r="AA54" s="12"/>
      <c r="AB54" s="12"/>
      <c r="AC54" s="12"/>
      <c r="AD54" s="12"/>
      <c r="AE54" s="12"/>
      <c r="AF54" s="12"/>
      <c r="AG54" s="12"/>
      <c r="AH54" s="12"/>
      <c r="AI54" s="12"/>
      <c r="AJ54" s="12"/>
      <c r="AK54" s="12"/>
      <c r="AL54" s="12"/>
      <c r="AM54" s="12"/>
      <c r="AN54" s="12"/>
      <c r="AO54" s="12"/>
      <c r="AP54" s="6"/>
      <c r="AQ54" s="6"/>
      <c r="AR54" s="6"/>
    </row>
    <row r="55" spans="2:44" s="22" customFormat="1" ht="12" customHeight="1">
      <c r="B55" s="37" t="s">
        <v>286</v>
      </c>
      <c r="C55" s="318"/>
      <c r="D55" s="41">
        <v>29151.924378981901</v>
      </c>
      <c r="E55" s="41">
        <v>27615</v>
      </c>
      <c r="F55" s="41">
        <v>27434</v>
      </c>
      <c r="G55" s="50"/>
      <c r="H55" s="50"/>
      <c r="I55" s="50"/>
      <c r="J55" s="50"/>
      <c r="K55" s="50"/>
      <c r="L55" s="50"/>
      <c r="M55" s="50"/>
      <c r="N55" s="318"/>
      <c r="O55" s="40">
        <v>8560.5809460467899</v>
      </c>
      <c r="P55" s="356">
        <v>6282</v>
      </c>
      <c r="Q55" s="356">
        <v>5519</v>
      </c>
      <c r="R55" s="281">
        <v>8790</v>
      </c>
      <c r="S55" s="41">
        <v>7682</v>
      </c>
      <c r="T55" s="41">
        <v>7003</v>
      </c>
      <c r="U55" s="41">
        <v>5700</v>
      </c>
      <c r="V55" s="41">
        <v>7229</v>
      </c>
      <c r="W55" s="41">
        <v>7692</v>
      </c>
      <c r="X55" s="41">
        <v>5206</v>
      </c>
      <c r="Y55" s="41">
        <v>5360</v>
      </c>
      <c r="Z55" s="41">
        <v>9176</v>
      </c>
      <c r="AA55" s="50"/>
      <c r="AB55" s="50"/>
      <c r="AC55" s="50"/>
      <c r="AD55" s="50"/>
      <c r="AE55" s="50"/>
      <c r="AF55" s="50"/>
      <c r="AG55" s="50"/>
      <c r="AH55" s="50"/>
      <c r="AI55" s="50"/>
      <c r="AJ55" s="50"/>
      <c r="AK55" s="50"/>
      <c r="AL55" s="50"/>
      <c r="AM55" s="50"/>
      <c r="AN55" s="50"/>
      <c r="AO55" s="50"/>
      <c r="AP55" s="21"/>
      <c r="AQ55" s="21"/>
      <c r="AR55" s="21"/>
    </row>
    <row r="56" spans="2:44" s="22" customFormat="1" ht="12" customHeight="1">
      <c r="B56" s="7"/>
      <c r="C56" s="305"/>
      <c r="D56" s="7"/>
      <c r="E56" s="7"/>
      <c r="F56" s="7"/>
      <c r="G56" s="24"/>
      <c r="H56" s="24"/>
      <c r="I56" s="24"/>
      <c r="J56" s="24"/>
      <c r="K56" s="24"/>
      <c r="L56" s="24"/>
      <c r="M56" s="24"/>
      <c r="N56" s="305"/>
      <c r="O56" s="7"/>
      <c r="P56" s="342"/>
      <c r="Q56" s="342"/>
      <c r="R56" s="64"/>
      <c r="S56" s="7"/>
      <c r="T56" s="7"/>
      <c r="U56" s="7"/>
      <c r="V56" s="7"/>
      <c r="W56" s="7"/>
      <c r="X56" s="7"/>
      <c r="Y56" s="7"/>
      <c r="Z56" s="7"/>
      <c r="AA56" s="24"/>
      <c r="AB56" s="24"/>
      <c r="AC56" s="24"/>
      <c r="AD56" s="24"/>
      <c r="AE56" s="24"/>
      <c r="AF56" s="24"/>
      <c r="AG56" s="24"/>
      <c r="AH56" s="24"/>
      <c r="AI56" s="24"/>
      <c r="AJ56" s="24"/>
      <c r="AK56" s="24"/>
      <c r="AL56" s="24"/>
      <c r="AM56" s="24"/>
      <c r="AN56" s="24"/>
      <c r="AO56" s="24"/>
      <c r="AP56" s="21"/>
      <c r="AQ56" s="21"/>
      <c r="AR56" s="21"/>
    </row>
    <row r="57" spans="2:44" ht="12" customHeight="1">
      <c r="B57" s="27" t="s">
        <v>287</v>
      </c>
      <c r="C57" s="305"/>
      <c r="D57" s="27"/>
      <c r="E57" s="27"/>
      <c r="F57" s="27"/>
      <c r="G57" s="66"/>
      <c r="H57" s="66"/>
      <c r="I57" s="66"/>
      <c r="J57" s="66"/>
      <c r="K57" s="66"/>
      <c r="L57" s="66"/>
      <c r="M57" s="66"/>
      <c r="N57" s="305"/>
      <c r="O57" s="27"/>
      <c r="P57" s="357"/>
      <c r="Q57" s="357"/>
      <c r="R57" s="282"/>
      <c r="S57" s="27"/>
      <c r="T57" s="27"/>
      <c r="U57" s="27"/>
      <c r="V57" s="27"/>
      <c r="W57" s="27"/>
      <c r="X57" s="27"/>
      <c r="Y57" s="27"/>
      <c r="Z57" s="27"/>
      <c r="AA57" s="66"/>
      <c r="AB57" s="66"/>
      <c r="AC57" s="66"/>
      <c r="AD57" s="66"/>
      <c r="AE57" s="66"/>
      <c r="AF57" s="66"/>
      <c r="AG57" s="66"/>
      <c r="AH57" s="66"/>
      <c r="AI57" s="66"/>
      <c r="AJ57" s="66"/>
      <c r="AK57" s="66"/>
      <c r="AL57" s="66"/>
      <c r="AM57" s="66"/>
      <c r="AN57" s="66"/>
      <c r="AO57" s="66"/>
      <c r="AP57" s="6"/>
      <c r="AQ57" s="6"/>
      <c r="AR57" s="6"/>
    </row>
    <row r="58" spans="2:44" ht="12" customHeight="1">
      <c r="B58" s="9" t="s">
        <v>288</v>
      </c>
      <c r="C58" s="318"/>
      <c r="D58" s="33">
        <v>9.9</v>
      </c>
      <c r="E58" s="33">
        <v>9.9</v>
      </c>
      <c r="F58" s="33">
        <v>9</v>
      </c>
      <c r="G58" s="59">
        <v>8.9</v>
      </c>
      <c r="H58" s="59">
        <v>7.4</v>
      </c>
      <c r="I58" s="59">
        <v>5.0999999999999996</v>
      </c>
      <c r="J58" s="59">
        <v>3.8</v>
      </c>
      <c r="K58" s="59">
        <v>3.6</v>
      </c>
      <c r="L58" s="59">
        <v>2.8</v>
      </c>
      <c r="M58" s="59">
        <v>2.8</v>
      </c>
      <c r="N58" s="318"/>
      <c r="O58" s="31">
        <v>9.9</v>
      </c>
      <c r="P58" s="358">
        <v>9.9</v>
      </c>
      <c r="Q58" s="358">
        <v>9.9</v>
      </c>
      <c r="R58" s="67">
        <v>9.9</v>
      </c>
      <c r="S58" s="33">
        <v>9.9</v>
      </c>
      <c r="T58" s="33">
        <f>4.256+5.602</f>
        <v>9.8580000000000005</v>
      </c>
      <c r="U58" s="33">
        <v>9.8580000000000005</v>
      </c>
      <c r="V58" s="33">
        <v>9</v>
      </c>
      <c r="W58" s="33">
        <v>9</v>
      </c>
      <c r="X58" s="9">
        <v>8.9</v>
      </c>
      <c r="Y58" s="9">
        <v>8.9</v>
      </c>
      <c r="Z58" s="9">
        <v>8.9</v>
      </c>
      <c r="AA58" s="59">
        <v>8.9</v>
      </c>
      <c r="AB58" s="59">
        <v>8.9</v>
      </c>
      <c r="AC58" s="59">
        <v>7.5</v>
      </c>
      <c r="AD58" s="59">
        <v>7.4</v>
      </c>
      <c r="AE58" s="59">
        <v>7.4</v>
      </c>
      <c r="AF58" s="59">
        <v>6.7</v>
      </c>
      <c r="AG58" s="59">
        <v>6.3</v>
      </c>
      <c r="AH58" s="59">
        <v>5.0999999999999996</v>
      </c>
      <c r="AI58" s="59">
        <v>4.4000000000000004</v>
      </c>
      <c r="AJ58" s="59">
        <v>4.4000000000000004</v>
      </c>
      <c r="AK58" s="59">
        <v>3.8</v>
      </c>
      <c r="AL58" s="59">
        <v>3.8</v>
      </c>
      <c r="AM58" s="59">
        <v>3.6</v>
      </c>
      <c r="AN58" s="59">
        <v>3.6</v>
      </c>
      <c r="AO58" s="59">
        <v>3.6</v>
      </c>
      <c r="AP58" s="6"/>
      <c r="AQ58" s="6"/>
      <c r="AR58" s="6"/>
    </row>
    <row r="59" spans="2:44" ht="12" customHeight="1">
      <c r="B59" s="9" t="s">
        <v>289</v>
      </c>
      <c r="C59" s="318"/>
      <c r="D59" s="33">
        <v>7.6</v>
      </c>
      <c r="E59" s="33">
        <v>6.8</v>
      </c>
      <c r="F59" s="33">
        <v>5.6</v>
      </c>
      <c r="G59" s="59">
        <v>3.9</v>
      </c>
      <c r="H59" s="59">
        <v>3.6</v>
      </c>
      <c r="I59" s="59">
        <v>3</v>
      </c>
      <c r="J59" s="59">
        <v>2.5</v>
      </c>
      <c r="K59" s="59">
        <v>2.1</v>
      </c>
      <c r="L59" s="59">
        <v>1.7</v>
      </c>
      <c r="M59" s="59">
        <v>1.2</v>
      </c>
      <c r="N59" s="318"/>
      <c r="O59" s="31">
        <v>7.6</v>
      </c>
      <c r="P59" s="358">
        <v>6.8</v>
      </c>
      <c r="Q59" s="358">
        <v>6.8</v>
      </c>
      <c r="R59" s="67">
        <v>6.8</v>
      </c>
      <c r="S59" s="33">
        <v>6.8</v>
      </c>
      <c r="T59" s="33">
        <v>5.6020000000000003</v>
      </c>
      <c r="U59" s="33">
        <v>5.6020000000000003</v>
      </c>
      <c r="V59" s="33">
        <v>5.6</v>
      </c>
      <c r="W59" s="9">
        <v>5.6</v>
      </c>
      <c r="X59" s="9">
        <v>5.0999999999999996</v>
      </c>
      <c r="Y59" s="9">
        <v>5.0999999999999996</v>
      </c>
      <c r="Z59" s="9">
        <v>4.4000000000000004</v>
      </c>
      <c r="AA59" s="59">
        <v>3.9</v>
      </c>
      <c r="AB59" s="59">
        <v>3.8</v>
      </c>
      <c r="AC59" s="59">
        <v>3.8</v>
      </c>
      <c r="AD59" s="59">
        <v>3.6</v>
      </c>
      <c r="AE59" s="59">
        <v>3.6</v>
      </c>
      <c r="AF59" s="59">
        <v>3</v>
      </c>
      <c r="AG59" s="59">
        <v>3</v>
      </c>
      <c r="AH59" s="59">
        <v>3</v>
      </c>
      <c r="AI59" s="59">
        <v>2.7</v>
      </c>
      <c r="AJ59" s="59">
        <v>2.7</v>
      </c>
      <c r="AK59" s="59">
        <v>2.5</v>
      </c>
      <c r="AL59" s="59">
        <v>2.5</v>
      </c>
      <c r="AM59" s="59">
        <v>2.1</v>
      </c>
      <c r="AN59" s="59">
        <v>2.1</v>
      </c>
      <c r="AO59" s="59">
        <v>2.1</v>
      </c>
      <c r="AP59" s="6"/>
      <c r="AQ59" s="6"/>
      <c r="AR59" s="6"/>
    </row>
    <row r="60" spans="2:44" ht="12" customHeight="1">
      <c r="B60" s="9" t="s">
        <v>290</v>
      </c>
      <c r="C60" s="318"/>
      <c r="D60" s="33">
        <v>4.4000000000000004</v>
      </c>
      <c r="E60" s="33">
        <v>3.6</v>
      </c>
      <c r="F60" s="33">
        <v>3</v>
      </c>
      <c r="G60" s="59">
        <v>2.5</v>
      </c>
      <c r="H60" s="59">
        <v>2</v>
      </c>
      <c r="I60" s="59">
        <v>1.7</v>
      </c>
      <c r="J60" s="59">
        <v>1.4</v>
      </c>
      <c r="K60" s="59">
        <v>1.3</v>
      </c>
      <c r="L60" s="59">
        <v>1.1000000000000001</v>
      </c>
      <c r="M60" s="59">
        <v>0.7</v>
      </c>
      <c r="N60" s="318"/>
      <c r="O60" s="31">
        <v>4.4000000000000004</v>
      </c>
      <c r="P60" s="358">
        <v>4.09</v>
      </c>
      <c r="Q60" s="358">
        <v>3.8</v>
      </c>
      <c r="R60" s="67">
        <v>3.6</v>
      </c>
      <c r="S60" s="33">
        <v>3.6</v>
      </c>
      <c r="T60" s="33">
        <v>3.5640000000000001</v>
      </c>
      <c r="U60" s="33">
        <v>3.3279999999999998</v>
      </c>
      <c r="V60" s="33">
        <v>3</v>
      </c>
      <c r="W60" s="33">
        <v>3</v>
      </c>
      <c r="X60" s="9">
        <v>2.9</v>
      </c>
      <c r="Y60" s="9">
        <v>2.8</v>
      </c>
      <c r="Z60" s="9">
        <v>2.7</v>
      </c>
      <c r="AA60" s="59">
        <v>2.5</v>
      </c>
      <c r="AB60" s="59">
        <v>2.2999999999999998</v>
      </c>
      <c r="AC60" s="59">
        <v>2.2000000000000002</v>
      </c>
      <c r="AD60" s="59">
        <v>2.1</v>
      </c>
      <c r="AE60" s="59">
        <v>2</v>
      </c>
      <c r="AF60" s="59">
        <v>1.7</v>
      </c>
      <c r="AG60" s="59">
        <v>1.7</v>
      </c>
      <c r="AH60" s="59">
        <v>1.7</v>
      </c>
      <c r="AI60" s="59">
        <v>1.5</v>
      </c>
      <c r="AJ60" s="59">
        <v>1.5</v>
      </c>
      <c r="AK60" s="59">
        <v>1.4</v>
      </c>
      <c r="AL60" s="59">
        <v>1.4</v>
      </c>
      <c r="AM60" s="59">
        <v>1.1000000000000001</v>
      </c>
      <c r="AN60" s="59">
        <v>1.1000000000000001</v>
      </c>
      <c r="AO60" s="59">
        <v>1.1000000000000001</v>
      </c>
      <c r="AP60" s="6"/>
      <c r="AQ60" s="6"/>
      <c r="AR60" s="6"/>
    </row>
    <row r="61" spans="2:44" ht="12" customHeight="1">
      <c r="B61" s="34" t="s">
        <v>291</v>
      </c>
      <c r="C61" s="324"/>
      <c r="D61" s="33">
        <v>9.6999999999999993</v>
      </c>
      <c r="E61" s="33">
        <v>9.1999999999999993</v>
      </c>
      <c r="F61" s="33">
        <v>9.1</v>
      </c>
      <c r="G61" s="67">
        <v>9.3000000000000007</v>
      </c>
      <c r="H61" s="33"/>
      <c r="I61" s="33"/>
      <c r="J61" s="33"/>
      <c r="K61" s="33"/>
      <c r="L61" s="33"/>
      <c r="M61" s="33"/>
      <c r="N61" s="324"/>
      <c r="O61" s="31">
        <v>10.4</v>
      </c>
      <c r="P61" s="358">
        <v>8.1999999999999993</v>
      </c>
      <c r="Q61" s="358">
        <v>8</v>
      </c>
      <c r="R61" s="67">
        <v>12.1</v>
      </c>
      <c r="S61" s="33">
        <v>10</v>
      </c>
      <c r="T61" s="33">
        <v>8.5</v>
      </c>
      <c r="U61" s="33">
        <v>8</v>
      </c>
      <c r="V61" s="33">
        <v>10.4</v>
      </c>
      <c r="W61" s="33">
        <v>10.3</v>
      </c>
      <c r="X61" s="33">
        <v>7.7</v>
      </c>
      <c r="Y61" s="33">
        <v>7.9</v>
      </c>
      <c r="Z61" s="33">
        <v>10.3</v>
      </c>
      <c r="AA61" s="67">
        <v>11</v>
      </c>
      <c r="AB61" s="67">
        <v>7.9</v>
      </c>
      <c r="AC61" s="67">
        <v>8.5</v>
      </c>
      <c r="AD61" s="67">
        <v>9.9</v>
      </c>
      <c r="AE61" s="33"/>
      <c r="AF61" s="33"/>
      <c r="AG61" s="33"/>
      <c r="AH61" s="33"/>
      <c r="AI61" s="33"/>
      <c r="AJ61" s="33"/>
      <c r="AK61" s="33"/>
      <c r="AL61" s="33"/>
      <c r="AM61" s="33"/>
      <c r="AN61" s="33"/>
      <c r="AO61" s="33"/>
      <c r="AP61" s="6"/>
      <c r="AQ61" s="6"/>
      <c r="AR61" s="6"/>
    </row>
    <row r="62" spans="2:44" ht="12" customHeight="1">
      <c r="B62" s="9" t="s">
        <v>292</v>
      </c>
      <c r="C62" s="318"/>
      <c r="D62" s="36">
        <v>0.45</v>
      </c>
      <c r="E62" s="36">
        <v>0.42</v>
      </c>
      <c r="F62" s="36">
        <v>0.42</v>
      </c>
      <c r="G62" s="36">
        <v>0.44</v>
      </c>
      <c r="H62" s="36">
        <v>0.41</v>
      </c>
      <c r="I62" s="36">
        <v>0.45</v>
      </c>
      <c r="J62" s="36">
        <v>0.44</v>
      </c>
      <c r="K62" s="36">
        <v>0.42</v>
      </c>
      <c r="L62" s="36">
        <v>0.43</v>
      </c>
      <c r="M62" s="36">
        <v>0.43</v>
      </c>
      <c r="N62" s="318"/>
      <c r="O62" s="35">
        <v>0.53</v>
      </c>
      <c r="P62" s="359">
        <v>0.35099999999999998</v>
      </c>
      <c r="Q62" s="359">
        <v>0.32100000000000001</v>
      </c>
      <c r="R62" s="283">
        <v>0.59799999999999998</v>
      </c>
      <c r="S62" s="36">
        <v>0.5</v>
      </c>
      <c r="T62" s="36">
        <v>0.37</v>
      </c>
      <c r="U62" s="36">
        <v>0.31</v>
      </c>
      <c r="V62" s="36">
        <v>0.51</v>
      </c>
      <c r="W62" s="36">
        <v>0.53</v>
      </c>
      <c r="X62" s="36">
        <v>0.32</v>
      </c>
      <c r="Y62" s="36">
        <v>0.31</v>
      </c>
      <c r="Z62" s="36">
        <v>0.55000000000000004</v>
      </c>
      <c r="AA62" s="36">
        <v>0.54</v>
      </c>
      <c r="AB62" s="36">
        <v>0.34</v>
      </c>
      <c r="AC62" s="36">
        <v>0.38</v>
      </c>
      <c r="AD62" s="36">
        <v>0.5</v>
      </c>
      <c r="AE62" s="36">
        <v>0.49</v>
      </c>
      <c r="AF62" s="36">
        <v>0.34</v>
      </c>
      <c r="AG62" s="36">
        <v>0.46</v>
      </c>
      <c r="AH62" s="36">
        <v>0.5</v>
      </c>
      <c r="AI62" s="36">
        <v>0.36</v>
      </c>
      <c r="AJ62" s="36">
        <v>0.41</v>
      </c>
      <c r="AK62" s="36">
        <v>0.55000000000000004</v>
      </c>
      <c r="AL62" s="36">
        <v>0.54</v>
      </c>
      <c r="AM62" s="36">
        <v>0.28999999999999998</v>
      </c>
      <c r="AN62" s="36">
        <v>0.3</v>
      </c>
      <c r="AO62" s="36">
        <v>0.64</v>
      </c>
      <c r="AP62" s="6"/>
      <c r="AQ62" s="6"/>
      <c r="AR62" s="6"/>
    </row>
    <row r="63" spans="2:44" ht="12" customHeight="1">
      <c r="B63" s="37" t="s">
        <v>293</v>
      </c>
      <c r="C63" s="318"/>
      <c r="D63" s="39">
        <v>0.93699567200832035</v>
      </c>
      <c r="E63" s="39">
        <v>0.93</v>
      </c>
      <c r="F63" s="39">
        <v>0.93</v>
      </c>
      <c r="G63" s="39">
        <v>0.93</v>
      </c>
      <c r="H63" s="39">
        <v>0.92</v>
      </c>
      <c r="I63" s="39">
        <v>0.93</v>
      </c>
      <c r="J63" s="39">
        <v>0.94</v>
      </c>
      <c r="K63" s="39">
        <v>0.93</v>
      </c>
      <c r="L63" s="39">
        <v>0.94</v>
      </c>
      <c r="M63" s="39">
        <v>0.94</v>
      </c>
      <c r="N63" s="318"/>
      <c r="O63" s="38">
        <v>0.94</v>
      </c>
      <c r="P63" s="360">
        <v>0.94299999999999995</v>
      </c>
      <c r="Q63" s="360">
        <v>0.95</v>
      </c>
      <c r="R63" s="284">
        <v>0.92700000000000005</v>
      </c>
      <c r="S63" s="39">
        <v>0.93</v>
      </c>
      <c r="T63" s="39">
        <v>0.93</v>
      </c>
      <c r="U63" s="39">
        <v>0.87</v>
      </c>
      <c r="V63" s="39">
        <v>0.96</v>
      </c>
      <c r="W63" s="39">
        <v>0.93</v>
      </c>
      <c r="X63" s="39">
        <v>0.92</v>
      </c>
      <c r="Y63" s="39">
        <v>0.93</v>
      </c>
      <c r="Z63" s="39">
        <v>0.94</v>
      </c>
      <c r="AA63" s="39">
        <v>0.92</v>
      </c>
      <c r="AB63" s="39">
        <v>0.92</v>
      </c>
      <c r="AC63" s="39">
        <v>0.93</v>
      </c>
      <c r="AD63" s="39">
        <v>0.93</v>
      </c>
      <c r="AE63" s="39">
        <v>0.94</v>
      </c>
      <c r="AF63" s="39">
        <v>0.94</v>
      </c>
      <c r="AG63" s="39">
        <v>0.89</v>
      </c>
      <c r="AH63" s="39">
        <v>0.9</v>
      </c>
      <c r="AI63" s="39">
        <v>0.93</v>
      </c>
      <c r="AJ63" s="39">
        <v>0.94</v>
      </c>
      <c r="AK63" s="39">
        <v>0.94</v>
      </c>
      <c r="AL63" s="39">
        <v>0.93</v>
      </c>
      <c r="AM63" s="39">
        <v>0.91</v>
      </c>
      <c r="AN63" s="39">
        <v>0.94</v>
      </c>
      <c r="AO63" s="39">
        <v>0.96</v>
      </c>
      <c r="AP63" s="6"/>
      <c r="AQ63" s="6"/>
      <c r="AR63" s="6"/>
    </row>
    <row r="64" spans="2:44" ht="12" customHeight="1">
      <c r="B64" s="34" t="s">
        <v>294</v>
      </c>
      <c r="C64" s="324"/>
      <c r="D64" s="324"/>
      <c r="E64" s="42"/>
      <c r="F64" s="42"/>
      <c r="G64" s="9"/>
      <c r="H64" s="9"/>
      <c r="I64" s="9"/>
      <c r="J64" s="9"/>
      <c r="K64" s="9"/>
      <c r="L64" s="9"/>
      <c r="M64" s="9"/>
      <c r="N64" s="324"/>
      <c r="O64" s="324"/>
      <c r="P64" s="361"/>
      <c r="Q64" s="361"/>
      <c r="R64" s="42"/>
      <c r="S64" s="42"/>
      <c r="T64" s="42"/>
      <c r="U64" s="42"/>
      <c r="V64" s="42"/>
      <c r="W64" s="42"/>
      <c r="X64" s="42"/>
      <c r="Y64" s="42"/>
      <c r="Z64" s="42"/>
      <c r="AA64" s="9"/>
      <c r="AB64" s="9"/>
      <c r="AC64" s="9"/>
      <c r="AD64" s="9"/>
      <c r="AE64" s="9"/>
      <c r="AF64" s="9"/>
      <c r="AG64" s="9"/>
      <c r="AH64" s="9"/>
      <c r="AI64" s="9"/>
      <c r="AJ64" s="9"/>
      <c r="AK64" s="9"/>
      <c r="AL64" s="9"/>
      <c r="AM64" s="9"/>
      <c r="AN64" s="9"/>
      <c r="AO64" s="9"/>
      <c r="AP64" s="6"/>
      <c r="AQ64" s="6"/>
      <c r="AR64" s="6"/>
    </row>
    <row r="65" spans="2:44" ht="12" customHeight="1">
      <c r="B65" s="68" t="s">
        <v>295</v>
      </c>
      <c r="C65" s="325"/>
      <c r="D65" s="325"/>
      <c r="E65" s="9"/>
      <c r="F65" s="9"/>
      <c r="G65" s="9"/>
      <c r="H65" s="9"/>
      <c r="I65" s="9"/>
      <c r="J65" s="9"/>
      <c r="K65" s="9"/>
      <c r="L65" s="9"/>
      <c r="M65" s="9"/>
      <c r="N65" s="325"/>
      <c r="O65" s="325"/>
      <c r="P65" s="362"/>
      <c r="Q65" s="362"/>
      <c r="R65" s="9"/>
      <c r="S65" s="9"/>
      <c r="T65" s="9"/>
      <c r="U65" s="9"/>
      <c r="V65" s="9"/>
      <c r="W65" s="9"/>
      <c r="X65" s="9"/>
      <c r="Y65" s="9"/>
      <c r="Z65" s="9"/>
      <c r="AA65" s="9"/>
      <c r="AB65" s="9"/>
      <c r="AC65" s="9"/>
      <c r="AD65" s="9"/>
      <c r="AE65" s="9"/>
      <c r="AF65" s="9"/>
      <c r="AG65" s="9"/>
      <c r="AH65" s="9"/>
      <c r="AI65" s="9"/>
      <c r="AJ65" s="9"/>
      <c r="AK65" s="9"/>
      <c r="AL65" s="9"/>
      <c r="AM65" s="9"/>
      <c r="AN65" s="9"/>
      <c r="AO65" s="9"/>
      <c r="AP65" s="6"/>
      <c r="AQ65" s="6"/>
      <c r="AR65" s="6"/>
    </row>
    <row r="66" spans="2:44" ht="12" customHeight="1">
      <c r="B66" s="9"/>
      <c r="C66" s="318"/>
      <c r="D66" s="318"/>
      <c r="E66" s="9"/>
      <c r="F66" s="9"/>
      <c r="G66" s="9"/>
      <c r="H66" s="9"/>
      <c r="I66" s="9"/>
      <c r="J66" s="9"/>
      <c r="K66" s="9"/>
      <c r="L66" s="9"/>
      <c r="M66" s="9"/>
      <c r="N66" s="318"/>
      <c r="O66" s="318"/>
      <c r="P66" s="361"/>
      <c r="Q66" s="361"/>
      <c r="R66" s="9"/>
      <c r="S66" s="9"/>
      <c r="T66" s="9"/>
      <c r="U66" s="9"/>
      <c r="V66" s="9"/>
      <c r="W66" s="9"/>
      <c r="X66" s="9"/>
      <c r="Y66" s="9"/>
      <c r="Z66" s="9"/>
      <c r="AA66" s="9"/>
      <c r="AB66" s="9"/>
      <c r="AC66" s="9"/>
      <c r="AD66" s="9"/>
      <c r="AE66" s="9"/>
      <c r="AF66" s="9"/>
      <c r="AG66" s="9"/>
      <c r="AH66" s="9"/>
      <c r="AI66" s="9"/>
      <c r="AJ66" s="9"/>
      <c r="AK66" s="9"/>
      <c r="AL66" s="9"/>
      <c r="AM66" s="9"/>
      <c r="AN66" s="9"/>
      <c r="AO66" s="9"/>
      <c r="AP66" s="6"/>
      <c r="AQ66" s="6"/>
      <c r="AR66" s="6"/>
    </row>
    <row r="67" spans="2:44" ht="12" customHeight="1"/>
  </sheetData>
  <phoneticPr fontId="34" type="noConversion"/>
  <conditionalFormatting sqref="AP2:XFD3">
    <cfRule type="expression" dxfId="72" priority="91">
      <formula>#REF!=0</formula>
    </cfRule>
  </conditionalFormatting>
  <conditionalFormatting sqref="H4:J4">
    <cfRule type="expression" dxfId="71" priority="84">
      <formula>AO4=0</formula>
    </cfRule>
  </conditionalFormatting>
  <conditionalFormatting sqref="D4:E4">
    <cfRule type="expression" dxfId="70" priority="79">
      <formula>AN4=0</formula>
    </cfRule>
  </conditionalFormatting>
  <conditionalFormatting sqref="M4">
    <cfRule type="expression" dxfId="69" priority="75">
      <formula>BQ4=0</formula>
    </cfRule>
  </conditionalFormatting>
  <conditionalFormatting sqref="F4:G4">
    <cfRule type="expression" dxfId="68" priority="73">
      <formula>AJ4=0</formula>
    </cfRule>
  </conditionalFormatting>
  <conditionalFormatting sqref="AD4">
    <cfRule type="expression" dxfId="67" priority="67">
      <formula>AN4=0</formula>
    </cfRule>
  </conditionalFormatting>
  <conditionalFormatting sqref="AG4">
    <cfRule type="expression" dxfId="66" priority="62">
      <formula>AQ4=0</formula>
    </cfRule>
  </conditionalFormatting>
  <conditionalFormatting sqref="I4:M4">
    <cfRule type="expression" dxfId="65" priority="60">
      <formula>AS4=0</formula>
    </cfRule>
  </conditionalFormatting>
  <conditionalFormatting sqref="AH4">
    <cfRule type="expression" dxfId="64" priority="59">
      <formula>AU4=0</formula>
    </cfRule>
  </conditionalFormatting>
  <conditionalFormatting sqref="AI4">
    <cfRule type="expression" dxfId="63" priority="58">
      <formula>AW4=0</formula>
    </cfRule>
  </conditionalFormatting>
  <conditionalFormatting sqref="AJ4">
    <cfRule type="expression" dxfId="62" priority="57">
      <formula>AY4=0</formula>
    </cfRule>
  </conditionalFormatting>
  <conditionalFormatting sqref="J4:M4">
    <cfRule type="expression" dxfId="61" priority="54">
      <formula>BC4=0</formula>
    </cfRule>
  </conditionalFormatting>
  <conditionalFormatting sqref="AL4">
    <cfRule type="expression" dxfId="60" priority="53">
      <formula>BE4=0</formula>
    </cfRule>
  </conditionalFormatting>
  <conditionalFormatting sqref="AM4">
    <cfRule type="expression" dxfId="59" priority="52">
      <formula>BG4=0</formula>
    </cfRule>
  </conditionalFormatting>
  <conditionalFormatting sqref="AN4">
    <cfRule type="expression" dxfId="58" priority="51">
      <formula>BI4=0</formula>
    </cfRule>
  </conditionalFormatting>
  <conditionalFormatting sqref="AO4">
    <cfRule type="expression" dxfId="57" priority="50">
      <formula>BK4=0</formula>
    </cfRule>
  </conditionalFormatting>
  <conditionalFormatting sqref="AF4">
    <cfRule type="expression" dxfId="56" priority="93">
      <formula>#REF!=0</formula>
    </cfRule>
  </conditionalFormatting>
  <conditionalFormatting sqref="I4">
    <cfRule type="expression" dxfId="55" priority="48">
      <formula>AL4=0</formula>
    </cfRule>
  </conditionalFormatting>
  <conditionalFormatting sqref="K4">
    <cfRule type="expression" dxfId="54" priority="47">
      <formula>BM4=0</formula>
    </cfRule>
  </conditionalFormatting>
  <conditionalFormatting sqref="AC4">
    <cfRule type="expression" dxfId="53" priority="43">
      <formula>AM4=0</formula>
    </cfRule>
  </conditionalFormatting>
  <conditionalFormatting sqref="AB4">
    <cfRule type="expression" dxfId="52" priority="42">
      <formula>AL4=0</formula>
    </cfRule>
  </conditionalFormatting>
  <conditionalFormatting sqref="Z4">
    <cfRule type="expression" dxfId="51" priority="37">
      <formula>AM4=0</formula>
    </cfRule>
  </conditionalFormatting>
  <conditionalFormatting sqref="Y4">
    <cfRule type="expression" dxfId="50" priority="31">
      <formula>AL4=0</formula>
    </cfRule>
  </conditionalFormatting>
  <conditionalFormatting sqref="W4">
    <cfRule type="expression" dxfId="49" priority="25">
      <formula>AK4=0</formula>
    </cfRule>
  </conditionalFormatting>
  <conditionalFormatting sqref="V4">
    <cfRule type="expression" dxfId="48" priority="18">
      <formula>AI4=0</formula>
    </cfRule>
  </conditionalFormatting>
  <conditionalFormatting sqref="U4">
    <cfRule type="expression" dxfId="47" priority="15">
      <formula>AH4=0</formula>
    </cfRule>
  </conditionalFormatting>
  <conditionalFormatting sqref="S4">
    <cfRule type="expression" dxfId="46" priority="9">
      <formula>AG4=0</formula>
    </cfRule>
  </conditionalFormatting>
  <conditionalFormatting sqref="D4:F4">
    <cfRule type="expression" dxfId="45" priority="3">
      <formula>AE4=0</formula>
    </cfRule>
  </conditionalFormatting>
  <conditionalFormatting sqref="Q4:R4">
    <cfRule type="expression" dxfId="44" priority="191">
      <formula>#REF!=0</formula>
    </cfRule>
  </conditionalFormatting>
  <conditionalFormatting sqref="H4">
    <cfRule type="expression" dxfId="43" priority="193">
      <formula>AH4=0</formula>
    </cfRule>
  </conditionalFormatting>
  <conditionalFormatting sqref="T4">
    <cfRule type="expression" dxfId="42" priority="234">
      <formula>I4=0</formula>
    </cfRule>
  </conditionalFormatting>
  <conditionalFormatting sqref="G4:J4">
    <cfRule type="expression" dxfId="41" priority="236">
      <formula>I4=0</formula>
    </cfRule>
  </conditionalFormatting>
  <conditionalFormatting sqref="AA4">
    <cfRule type="expression" dxfId="40" priority="238">
      <formula>J4=0</formula>
    </cfRule>
  </conditionalFormatting>
  <conditionalFormatting sqref="X4">
    <cfRule type="expression" dxfId="39" priority="241">
      <formula>J4=0</formula>
    </cfRule>
  </conditionalFormatting>
  <conditionalFormatting sqref="AK4">
    <cfRule type="expression" dxfId="38" priority="243">
      <formula>BA4=0</formula>
    </cfRule>
  </conditionalFormatting>
  <conditionalFormatting sqref="AE4">
    <cfRule type="expression" dxfId="37" priority="247">
      <formula>K4=0</formula>
    </cfRule>
  </conditionalFormatting>
  <conditionalFormatting sqref="L4">
    <cfRule type="expression" dxfId="36" priority="248">
      <formula>BO4=0</formula>
    </cfRule>
  </conditionalFormatting>
  <conditionalFormatting sqref="F4:H4">
    <cfRule type="expression" dxfId="35" priority="254">
      <formula>K4=0</formula>
    </cfRule>
  </conditionalFormatting>
  <conditionalFormatting sqref="B4:C4">
    <cfRule type="expression" dxfId="34" priority="265">
      <formula>AN4=0</formula>
    </cfRule>
  </conditionalFormatting>
  <conditionalFormatting sqref="N4">
    <cfRule type="expression" dxfId="33" priority="2">
      <formula>AY4=0</formula>
    </cfRule>
  </conditionalFormatting>
  <conditionalFormatting sqref="O4:P4">
    <cfRule type="expression" dxfId="32" priority="1">
      <formula>#REF!=0</formula>
    </cfRule>
  </conditionalFormatting>
  <pageMargins left="0.7" right="0.7" top="0.75" bottom="0.75" header="0.3" footer="0.3"/>
  <pageSetup paperSize="8" scale="50" orientation="landscape" r:id="rId1"/>
  <headerFooter>
    <oddFooter>&amp;L&amp;1#&amp;"Arial Black"&amp;10&amp;K4099DAINTERNAL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7201-265E-42C2-88C7-095FCABB1936}">
  <sheetPr codeName="Sheet3">
    <tabColor rgb="FF8ECDC8"/>
    <pageSetUpPr fitToPage="1"/>
  </sheetPr>
  <dimension ref="B1:AP67"/>
  <sheetViews>
    <sheetView showGridLines="0" zoomScaleNormal="100" workbookViewId="0"/>
  </sheetViews>
  <sheetFormatPr defaultColWidth="8.81640625" defaultRowHeight="12.5"/>
  <cols>
    <col min="1" max="1" width="1.54296875" style="2" customWidth="1"/>
    <col min="2" max="2" width="45.7265625" style="1" customWidth="1"/>
    <col min="3" max="3" width="1.7265625" style="319" customWidth="1"/>
    <col min="4" max="4" width="9.26953125" style="319" customWidth="1"/>
    <col min="5" max="6" width="9.26953125" style="1" customWidth="1"/>
    <col min="7" max="7" width="1.7265625" style="319" customWidth="1"/>
    <col min="8" max="8" width="9.26953125" style="1" customWidth="1"/>
    <col min="9" max="10" width="9.26953125" style="339" customWidth="1"/>
    <col min="11" max="16" width="9.26953125" style="1" customWidth="1"/>
    <col min="17" max="16384" width="8.81640625" style="2"/>
  </cols>
  <sheetData>
    <row r="1" spans="2:42" ht="9" customHeight="1"/>
    <row r="2" spans="2:42" ht="20.5" customHeight="1">
      <c r="B2" s="3" t="s">
        <v>296</v>
      </c>
      <c r="C2" s="320"/>
      <c r="D2" s="320"/>
      <c r="E2" s="3"/>
      <c r="F2" s="3"/>
      <c r="G2" s="320"/>
      <c r="H2" s="3"/>
      <c r="I2" s="340"/>
      <c r="J2" s="340"/>
      <c r="K2" s="3"/>
      <c r="L2" s="3"/>
      <c r="M2" s="3"/>
      <c r="N2" s="3"/>
      <c r="O2" s="3"/>
      <c r="P2" s="3"/>
    </row>
    <row r="3" spans="2:42" ht="15.75" customHeight="1">
      <c r="B3" s="3"/>
      <c r="C3" s="320"/>
      <c r="D3" s="320"/>
      <c r="E3" s="320"/>
      <c r="F3" s="3"/>
      <c r="G3" s="320"/>
      <c r="H3" s="4"/>
      <c r="I3" s="363"/>
      <c r="J3" s="363"/>
      <c r="Q3" s="320"/>
      <c r="R3" s="3"/>
      <c r="S3" s="3"/>
      <c r="T3" s="3"/>
      <c r="U3" s="3"/>
      <c r="V3" s="3"/>
      <c r="W3" s="3"/>
      <c r="X3" s="3"/>
      <c r="Y3" s="3"/>
      <c r="Z3" s="3"/>
      <c r="AA3" s="3"/>
      <c r="AB3" s="4"/>
      <c r="AC3" s="4"/>
      <c r="AD3" s="1"/>
      <c r="AE3" s="1"/>
      <c r="AF3" s="1"/>
      <c r="AG3" s="1"/>
      <c r="AH3" s="1"/>
      <c r="AI3" s="1"/>
      <c r="AJ3" s="1"/>
      <c r="AK3" s="1"/>
      <c r="AL3" s="1"/>
      <c r="AM3" s="1"/>
      <c r="AN3" s="1"/>
      <c r="AO3" s="1"/>
      <c r="AP3" s="1"/>
    </row>
    <row r="4" spans="2:42" ht="18.75" customHeight="1">
      <c r="B4" s="5" t="s">
        <v>218</v>
      </c>
      <c r="C4" s="321"/>
      <c r="D4" s="298" t="s">
        <v>425</v>
      </c>
      <c r="E4" s="298" t="s">
        <v>297</v>
      </c>
      <c r="F4" s="298" t="s">
        <v>298</v>
      </c>
      <c r="G4" s="321"/>
      <c r="H4" s="298" t="s">
        <v>423</v>
      </c>
      <c r="I4" s="364" t="s">
        <v>299</v>
      </c>
      <c r="J4" s="364" t="s">
        <v>300</v>
      </c>
      <c r="K4" s="298" t="s">
        <v>301</v>
      </c>
      <c r="L4" s="298" t="s">
        <v>302</v>
      </c>
      <c r="M4" s="298" t="s">
        <v>303</v>
      </c>
      <c r="N4" s="298" t="s">
        <v>304</v>
      </c>
      <c r="O4" s="298" t="s">
        <v>305</v>
      </c>
      <c r="P4" s="298" t="s">
        <v>306</v>
      </c>
      <c r="Q4" s="6"/>
      <c r="R4" s="6"/>
    </row>
    <row r="5" spans="2:42" ht="12" customHeight="1">
      <c r="B5" s="7" t="s">
        <v>307</v>
      </c>
      <c r="C5" s="305"/>
      <c r="D5" s="7"/>
      <c r="E5" s="7"/>
      <c r="F5" s="7"/>
      <c r="G5" s="305"/>
      <c r="H5" s="342"/>
      <c r="I5" s="342"/>
      <c r="J5" s="342"/>
      <c r="K5" s="64"/>
      <c r="L5" s="7"/>
      <c r="M5" s="7"/>
      <c r="N5" s="7"/>
      <c r="O5" s="7"/>
      <c r="P5" s="7"/>
      <c r="Q5" s="6"/>
      <c r="R5" s="6"/>
    </row>
    <row r="6" spans="2:42" ht="12" customHeight="1">
      <c r="B6" s="9" t="s">
        <v>416</v>
      </c>
      <c r="C6" s="318"/>
      <c r="D6" s="11">
        <v>953.67301289388899</v>
      </c>
      <c r="E6" s="11">
        <v>959</v>
      </c>
      <c r="F6" s="11">
        <v>220</v>
      </c>
      <c r="G6" s="318"/>
      <c r="H6" s="365">
        <v>258.83256826260595</v>
      </c>
      <c r="I6" s="365">
        <v>188</v>
      </c>
      <c r="J6" s="365">
        <v>261.50223219999901</v>
      </c>
      <c r="K6" s="92">
        <v>245</v>
      </c>
      <c r="L6" s="11">
        <v>239</v>
      </c>
      <c r="M6" s="11">
        <v>221</v>
      </c>
      <c r="N6" s="11">
        <v>253</v>
      </c>
      <c r="O6" s="11">
        <v>246.7</v>
      </c>
      <c r="P6" s="12">
        <v>220</v>
      </c>
      <c r="Q6" s="13"/>
      <c r="R6" s="13"/>
      <c r="S6" s="14"/>
      <c r="T6" s="14"/>
      <c r="U6" s="14"/>
    </row>
    <row r="7" spans="2:42" ht="12" customHeight="1">
      <c r="B7" s="9" t="s">
        <v>417</v>
      </c>
      <c r="C7" s="318"/>
      <c r="D7" s="11">
        <v>977.74349536888303</v>
      </c>
      <c r="E7" s="11">
        <v>989</v>
      </c>
      <c r="F7" s="11">
        <v>231.9</v>
      </c>
      <c r="G7" s="318"/>
      <c r="H7" s="365">
        <v>271.53986148161198</v>
      </c>
      <c r="I7" s="365">
        <v>197</v>
      </c>
      <c r="J7" s="365">
        <v>257.58154000000002</v>
      </c>
      <c r="K7" s="92">
        <v>251</v>
      </c>
      <c r="L7" s="11">
        <v>251</v>
      </c>
      <c r="M7" s="11">
        <v>218</v>
      </c>
      <c r="N7" s="11">
        <v>261</v>
      </c>
      <c r="O7" s="11">
        <v>258.39999999999998</v>
      </c>
      <c r="P7" s="12">
        <v>231.9</v>
      </c>
      <c r="Q7" s="6"/>
      <c r="R7" s="6"/>
    </row>
    <row r="8" spans="2:42" ht="12" customHeight="1">
      <c r="B8" s="9" t="s">
        <v>418</v>
      </c>
      <c r="C8" s="318"/>
      <c r="D8" s="11">
        <v>1254.1655425977899</v>
      </c>
      <c r="E8" s="11">
        <v>1152</v>
      </c>
      <c r="F8" s="11">
        <v>97</v>
      </c>
      <c r="G8" s="318"/>
      <c r="H8" s="365">
        <v>340.88351683761891</v>
      </c>
      <c r="I8" s="365">
        <v>233</v>
      </c>
      <c r="J8" s="365">
        <v>341.32940499999995</v>
      </c>
      <c r="K8" s="92">
        <v>339</v>
      </c>
      <c r="L8" s="11">
        <v>309</v>
      </c>
      <c r="M8" s="11">
        <v>242</v>
      </c>
      <c r="N8" s="11">
        <v>283</v>
      </c>
      <c r="O8" s="11">
        <v>317.60000000000002</v>
      </c>
      <c r="P8" s="12">
        <v>97</v>
      </c>
      <c r="Q8" s="6"/>
      <c r="R8" s="6"/>
    </row>
    <row r="9" spans="2:42" ht="12" customHeight="1">
      <c r="B9" s="9" t="s">
        <v>419</v>
      </c>
      <c r="C9" s="318"/>
      <c r="D9" s="11">
        <v>742.148061193422</v>
      </c>
      <c r="E9" s="11">
        <v>398</v>
      </c>
      <c r="F9" s="11">
        <v>0</v>
      </c>
      <c r="G9" s="318"/>
      <c r="H9" s="365">
        <v>209.92369771231597</v>
      </c>
      <c r="I9" s="365">
        <v>162</v>
      </c>
      <c r="J9" s="365">
        <v>201.05502340000001</v>
      </c>
      <c r="K9" s="92">
        <v>170</v>
      </c>
      <c r="L9" s="11">
        <v>196</v>
      </c>
      <c r="M9" s="11">
        <v>175</v>
      </c>
      <c r="N9" s="11">
        <v>27</v>
      </c>
      <c r="O9" s="11"/>
      <c r="P9" s="12"/>
      <c r="Q9" s="6"/>
      <c r="R9" s="6"/>
    </row>
    <row r="10" spans="2:42" ht="12" customHeight="1">
      <c r="B10" s="9" t="s">
        <v>420</v>
      </c>
      <c r="C10" s="318"/>
      <c r="D10" s="11">
        <v>1110.64831016988</v>
      </c>
      <c r="E10" s="11">
        <v>0</v>
      </c>
      <c r="F10" s="11">
        <v>0</v>
      </c>
      <c r="G10" s="318"/>
      <c r="H10" s="365">
        <v>361.79380427162903</v>
      </c>
      <c r="I10" s="365">
        <v>248</v>
      </c>
      <c r="J10" s="365">
        <v>365.22430879999899</v>
      </c>
      <c r="K10" s="92">
        <v>136</v>
      </c>
      <c r="L10" s="11"/>
      <c r="M10" s="11"/>
      <c r="N10" s="11"/>
      <c r="O10" s="11"/>
      <c r="P10" s="12"/>
      <c r="Q10" s="6"/>
      <c r="R10" s="6"/>
    </row>
    <row r="11" spans="2:42" ht="12" customHeight="1">
      <c r="B11" s="9" t="s">
        <v>421</v>
      </c>
      <c r="C11" s="305"/>
      <c r="D11" s="11">
        <v>560</v>
      </c>
      <c r="E11" s="11">
        <v>0</v>
      </c>
      <c r="F11" s="11">
        <v>0</v>
      </c>
      <c r="G11" s="305"/>
      <c r="H11" s="365">
        <v>257.07365800000105</v>
      </c>
      <c r="I11" s="365">
        <v>217</v>
      </c>
      <c r="J11" s="365">
        <v>84.9203070627036</v>
      </c>
      <c r="K11" s="92">
        <v>0</v>
      </c>
      <c r="L11" s="11"/>
      <c r="M11" s="11"/>
      <c r="N11" s="11"/>
      <c r="O11" s="11"/>
      <c r="P11" s="12"/>
      <c r="Q11" s="6"/>
      <c r="R11" s="6"/>
    </row>
    <row r="12" spans="2:42" ht="12" customHeight="1">
      <c r="B12" s="9" t="s">
        <v>422</v>
      </c>
      <c r="C12" s="305"/>
      <c r="D12" s="11">
        <v>133.606651</v>
      </c>
      <c r="E12" s="11">
        <v>0</v>
      </c>
      <c r="F12" s="11">
        <v>0</v>
      </c>
      <c r="G12" s="305"/>
      <c r="H12" s="365">
        <v>116.68852699999991</v>
      </c>
      <c r="I12" s="365">
        <v>17</v>
      </c>
      <c r="J12" s="365">
        <v>0</v>
      </c>
      <c r="K12" s="92"/>
      <c r="L12" s="11"/>
      <c r="M12" s="11"/>
      <c r="N12" s="11"/>
      <c r="O12" s="11"/>
      <c r="P12" s="12"/>
      <c r="Q12" s="6"/>
      <c r="R12" s="6"/>
    </row>
    <row r="13" spans="2:42" s="22" customFormat="1" ht="12" customHeight="1">
      <c r="B13" s="15" t="s">
        <v>49</v>
      </c>
      <c r="C13" s="305"/>
      <c r="D13" s="18">
        <f>SUM(D6:D12)</f>
        <v>5731.9850732238647</v>
      </c>
      <c r="E13" s="18">
        <f>SUM(E6:E12)</f>
        <v>3498</v>
      </c>
      <c r="F13" s="18">
        <v>548.9</v>
      </c>
      <c r="G13" s="305"/>
      <c r="H13" s="344">
        <f>SUM(H6:H12)</f>
        <v>1816.7356335657828</v>
      </c>
      <c r="I13" s="344">
        <f>SUM(I6:I12)</f>
        <v>1262</v>
      </c>
      <c r="J13" s="344">
        <f>SUM(J6:J12)</f>
        <v>1511.6128164627016</v>
      </c>
      <c r="K13" s="273">
        <f>SUM(K6:K11)</f>
        <v>1141</v>
      </c>
      <c r="L13" s="18">
        <f>SUM(L6:L9)</f>
        <v>995</v>
      </c>
      <c r="M13" s="18">
        <f>SUM(M6:M9)</f>
        <v>856</v>
      </c>
      <c r="N13" s="18">
        <f>SUM(N6:N9)</f>
        <v>824</v>
      </c>
      <c r="O13" s="18">
        <f>SUM(O6:O8)</f>
        <v>822.7</v>
      </c>
      <c r="P13" s="20">
        <v>548.9</v>
      </c>
      <c r="Q13" s="21"/>
      <c r="R13" s="21"/>
    </row>
    <row r="14" spans="2:42" ht="12" customHeight="1">
      <c r="B14" s="7" t="s">
        <v>308</v>
      </c>
      <c r="C14" s="305"/>
      <c r="D14" s="24"/>
      <c r="E14" s="24"/>
      <c r="F14" s="24"/>
      <c r="G14" s="305"/>
      <c r="H14" s="345"/>
      <c r="I14" s="345"/>
      <c r="J14" s="345"/>
      <c r="K14" s="274"/>
      <c r="L14" s="24"/>
      <c r="M14" s="24"/>
      <c r="N14" s="24"/>
      <c r="O14" s="24"/>
      <c r="P14" s="24"/>
      <c r="Q14" s="6"/>
      <c r="R14" s="6"/>
    </row>
    <row r="15" spans="2:42" ht="12" customHeight="1">
      <c r="B15" s="9" t="s">
        <v>309</v>
      </c>
      <c r="C15" s="305"/>
      <c r="D15" s="11">
        <v>7.3</v>
      </c>
      <c r="E15" s="11">
        <v>15</v>
      </c>
      <c r="F15" s="11">
        <v>2.8</v>
      </c>
      <c r="G15" s="305"/>
      <c r="H15" s="365">
        <v>0</v>
      </c>
      <c r="I15" s="365">
        <v>0</v>
      </c>
      <c r="J15" s="365">
        <v>4</v>
      </c>
      <c r="K15" s="92">
        <v>3</v>
      </c>
      <c r="L15" s="11">
        <v>2.7</v>
      </c>
      <c r="M15" s="11">
        <v>4</v>
      </c>
      <c r="N15" s="11">
        <v>5</v>
      </c>
      <c r="O15" s="11">
        <v>2.9</v>
      </c>
      <c r="P15" s="11">
        <v>2.8</v>
      </c>
      <c r="Q15" s="6"/>
      <c r="R15" s="6"/>
    </row>
    <row r="16" spans="2:42" s="22" customFormat="1" ht="12" customHeight="1">
      <c r="B16" s="15" t="s">
        <v>49</v>
      </c>
      <c r="C16" s="318"/>
      <c r="D16" s="18">
        <f>D15</f>
        <v>7.3</v>
      </c>
      <c r="E16" s="18">
        <v>15</v>
      </c>
      <c r="F16" s="18">
        <v>2.8</v>
      </c>
      <c r="G16" s="318"/>
      <c r="H16" s="344">
        <f>H15</f>
        <v>0</v>
      </c>
      <c r="I16" s="344">
        <f>I15</f>
        <v>0</v>
      </c>
      <c r="J16" s="344">
        <v>4</v>
      </c>
      <c r="K16" s="273">
        <f>K15</f>
        <v>3</v>
      </c>
      <c r="L16" s="18">
        <v>3</v>
      </c>
      <c r="M16" s="18">
        <f>+M15</f>
        <v>4</v>
      </c>
      <c r="N16" s="18">
        <f>+N15</f>
        <v>5</v>
      </c>
      <c r="O16" s="18">
        <f>O15</f>
        <v>2.9</v>
      </c>
      <c r="P16" s="18">
        <v>2.8</v>
      </c>
      <c r="Q16" s="21"/>
      <c r="R16" s="21"/>
    </row>
    <row r="17" spans="2:18" s="22" customFormat="1" ht="12" customHeight="1">
      <c r="B17" s="7"/>
      <c r="C17" s="318"/>
      <c r="D17" s="24"/>
      <c r="E17" s="24"/>
      <c r="F17" s="24"/>
      <c r="G17" s="318"/>
      <c r="H17" s="345"/>
      <c r="I17" s="345"/>
      <c r="J17" s="345"/>
      <c r="K17" s="274"/>
      <c r="L17" s="24"/>
      <c r="M17" s="24"/>
      <c r="N17" s="24"/>
      <c r="O17" s="24"/>
      <c r="P17" s="24"/>
      <c r="Q17" s="21"/>
      <c r="R17" s="21"/>
    </row>
    <row r="18" spans="2:18" s="22" customFormat="1" ht="12" customHeight="1">
      <c r="B18" s="27" t="s">
        <v>310</v>
      </c>
      <c r="C18" s="318"/>
      <c r="D18" s="29">
        <f>+D16+D13</f>
        <v>5739.2850732238649</v>
      </c>
      <c r="E18" s="29">
        <f>+E16+E13</f>
        <v>3513</v>
      </c>
      <c r="F18" s="29">
        <v>551.69999999999993</v>
      </c>
      <c r="G18" s="318"/>
      <c r="H18" s="352">
        <f>H13+H16</f>
        <v>1816.7356335657828</v>
      </c>
      <c r="I18" s="352">
        <f>I13+I16</f>
        <v>1262</v>
      </c>
      <c r="J18" s="352">
        <f>J16+J13</f>
        <v>1515.6128164627016</v>
      </c>
      <c r="K18" s="278">
        <f>K13+K16</f>
        <v>1144</v>
      </c>
      <c r="L18" s="29">
        <f>+L16+L13</f>
        <v>998</v>
      </c>
      <c r="M18" s="29">
        <f>+M16+M13</f>
        <v>860</v>
      </c>
      <c r="N18" s="29">
        <f>+N16+N13</f>
        <v>829</v>
      </c>
      <c r="O18" s="29">
        <f>O16+O13</f>
        <v>825.6</v>
      </c>
      <c r="P18" s="29">
        <v>551.69999999999993</v>
      </c>
      <c r="Q18" s="21"/>
      <c r="R18" s="21"/>
    </row>
    <row r="19" spans="2:18" s="22" customFormat="1" ht="12" customHeight="1">
      <c r="B19" s="7"/>
      <c r="C19" s="318"/>
      <c r="D19" s="7"/>
      <c r="E19" s="7"/>
      <c r="F19" s="7"/>
      <c r="G19" s="318"/>
      <c r="H19" s="342"/>
      <c r="I19" s="342"/>
      <c r="J19" s="342"/>
      <c r="K19" s="64"/>
      <c r="L19" s="7"/>
      <c r="M19" s="7"/>
      <c r="N19" s="7"/>
      <c r="O19" s="7"/>
      <c r="P19" s="7"/>
      <c r="Q19" s="21"/>
      <c r="R19" s="21"/>
    </row>
    <row r="20" spans="2:18" ht="12" customHeight="1">
      <c r="B20" s="27" t="s">
        <v>311</v>
      </c>
      <c r="C20" s="318"/>
      <c r="D20" s="27"/>
      <c r="E20" s="27"/>
      <c r="F20" s="27"/>
      <c r="G20" s="318"/>
      <c r="H20" s="357"/>
      <c r="I20" s="357"/>
      <c r="J20" s="357"/>
      <c r="K20" s="282"/>
      <c r="L20" s="27"/>
      <c r="M20" s="27"/>
      <c r="N20" s="27"/>
      <c r="O20" s="27"/>
      <c r="P20" s="27"/>
      <c r="Q20" s="6"/>
      <c r="R20" s="6"/>
    </row>
    <row r="21" spans="2:18" ht="12" customHeight="1">
      <c r="B21" s="9" t="s">
        <v>312</v>
      </c>
      <c r="C21" s="318"/>
      <c r="D21" s="33">
        <v>3.4</v>
      </c>
      <c r="E21" s="33">
        <v>2.1</v>
      </c>
      <c r="F21" s="33">
        <v>1</v>
      </c>
      <c r="G21" s="318"/>
      <c r="H21" s="358">
        <v>3.4</v>
      </c>
      <c r="I21" s="358">
        <v>2.7</v>
      </c>
      <c r="J21" s="358">
        <v>2.1</v>
      </c>
      <c r="K21" s="67">
        <v>2.1</v>
      </c>
      <c r="L21" s="33">
        <v>2.1</v>
      </c>
      <c r="M21" s="33">
        <v>1.7</v>
      </c>
      <c r="N21" s="33">
        <v>1.4</v>
      </c>
      <c r="O21" s="33">
        <v>1</v>
      </c>
      <c r="P21" s="33">
        <v>1</v>
      </c>
      <c r="Q21" s="6"/>
      <c r="R21" s="6"/>
    </row>
    <row r="22" spans="2:18" ht="12" customHeight="1">
      <c r="B22" s="9" t="s">
        <v>313</v>
      </c>
      <c r="C22" s="318"/>
      <c r="D22" s="33">
        <v>1.7</v>
      </c>
      <c r="E22" s="33">
        <v>1</v>
      </c>
      <c r="F22" s="33">
        <v>0.8</v>
      </c>
      <c r="G22" s="318"/>
      <c r="H22" s="358">
        <v>1.7</v>
      </c>
      <c r="I22" s="358">
        <v>1.7</v>
      </c>
      <c r="J22" s="358">
        <v>1.6</v>
      </c>
      <c r="K22" s="67">
        <v>1.3</v>
      </c>
      <c r="L22" s="33">
        <v>1</v>
      </c>
      <c r="M22" s="33">
        <v>1</v>
      </c>
      <c r="N22" s="33">
        <v>0.8</v>
      </c>
      <c r="O22" s="33">
        <v>0.8</v>
      </c>
      <c r="P22" s="9">
        <v>0.8</v>
      </c>
      <c r="Q22" s="6"/>
      <c r="R22" s="6"/>
    </row>
    <row r="23" spans="2:18" ht="12" customHeight="1">
      <c r="B23" s="9" t="s">
        <v>314</v>
      </c>
      <c r="C23" s="318"/>
      <c r="D23" s="33">
        <v>1.7</v>
      </c>
      <c r="E23" s="33">
        <v>1</v>
      </c>
      <c r="F23" s="33">
        <v>0.8</v>
      </c>
      <c r="G23" s="318"/>
      <c r="H23" s="358">
        <v>1.7</v>
      </c>
      <c r="I23" s="358">
        <v>1.7</v>
      </c>
      <c r="J23" s="358">
        <v>1.6</v>
      </c>
      <c r="K23" s="67">
        <v>1.3</v>
      </c>
      <c r="L23" s="33">
        <v>1</v>
      </c>
      <c r="M23" s="33">
        <v>1</v>
      </c>
      <c r="N23" s="33">
        <v>0.8</v>
      </c>
      <c r="O23" s="33">
        <v>0.8</v>
      </c>
      <c r="P23" s="33">
        <v>0.8</v>
      </c>
      <c r="Q23" s="6"/>
      <c r="R23" s="6"/>
    </row>
    <row r="24" spans="2:18" ht="12" customHeight="1">
      <c r="B24" s="34" t="s">
        <v>291</v>
      </c>
      <c r="C24" s="318"/>
      <c r="D24" s="33">
        <v>7.6</v>
      </c>
      <c r="E24" s="33">
        <v>7.3</v>
      </c>
      <c r="F24" s="33">
        <v>7.3</v>
      </c>
      <c r="G24" s="318"/>
      <c r="H24" s="358">
        <v>8</v>
      </c>
      <c r="I24" s="358">
        <v>6.7</v>
      </c>
      <c r="J24" s="358">
        <v>8</v>
      </c>
      <c r="K24" s="67">
        <v>7.5</v>
      </c>
      <c r="L24" s="33">
        <v>7.3</v>
      </c>
      <c r="M24" s="33">
        <v>6.6</v>
      </c>
      <c r="N24" s="33">
        <v>7.7</v>
      </c>
      <c r="O24" s="33">
        <v>7.8</v>
      </c>
      <c r="P24" s="33">
        <v>7.3</v>
      </c>
      <c r="Q24" s="6"/>
      <c r="R24" s="6"/>
    </row>
    <row r="25" spans="2:18" ht="12" customHeight="1">
      <c r="B25" s="9" t="s">
        <v>292</v>
      </c>
      <c r="C25" s="318"/>
      <c r="D25" s="36">
        <v>0.45</v>
      </c>
      <c r="E25" s="36">
        <v>0.45</v>
      </c>
      <c r="F25" s="36">
        <v>0.41</v>
      </c>
      <c r="G25" s="318"/>
      <c r="H25" s="359">
        <v>0.5</v>
      </c>
      <c r="I25" s="359">
        <v>0.36</v>
      </c>
      <c r="J25" s="359">
        <v>0.49399999999999999</v>
      </c>
      <c r="K25" s="283">
        <v>0.44</v>
      </c>
      <c r="L25" s="36">
        <v>0.46</v>
      </c>
      <c r="M25" s="36">
        <v>0.39</v>
      </c>
      <c r="N25" s="36">
        <v>0.47</v>
      </c>
      <c r="O25" s="36">
        <v>0.47</v>
      </c>
      <c r="P25" s="36">
        <v>0.41</v>
      </c>
      <c r="Q25" s="6"/>
      <c r="R25" s="6"/>
    </row>
    <row r="26" spans="2:18" ht="12" customHeight="1">
      <c r="B26" s="37" t="s">
        <v>293</v>
      </c>
      <c r="C26" s="318"/>
      <c r="D26" s="39">
        <v>0.96</v>
      </c>
      <c r="E26" s="39">
        <v>0.98</v>
      </c>
      <c r="F26" s="39">
        <v>0.98</v>
      </c>
      <c r="G26" s="318"/>
      <c r="H26" s="360">
        <v>0.95</v>
      </c>
      <c r="I26" s="360">
        <v>0.97</v>
      </c>
      <c r="J26" s="360">
        <v>0.95499999999999996</v>
      </c>
      <c r="K26" s="284">
        <v>0.95</v>
      </c>
      <c r="L26" s="39">
        <v>0.98</v>
      </c>
      <c r="M26" s="39">
        <v>0.98</v>
      </c>
      <c r="N26" s="39">
        <v>0.97</v>
      </c>
      <c r="O26" s="39">
        <v>0.97</v>
      </c>
      <c r="P26" s="39">
        <v>0.98</v>
      </c>
      <c r="Q26" s="6"/>
      <c r="R26" s="6"/>
    </row>
    <row r="27" spans="2:18" ht="12" customHeight="1">
      <c r="B27" s="9" t="s">
        <v>315</v>
      </c>
      <c r="C27" s="305"/>
      <c r="D27" s="11">
        <v>1087</v>
      </c>
      <c r="E27" s="11">
        <v>420</v>
      </c>
      <c r="F27" s="11"/>
      <c r="G27" s="305"/>
      <c r="H27" s="365">
        <v>657</v>
      </c>
      <c r="I27" s="365">
        <v>657</v>
      </c>
      <c r="J27" s="365">
        <v>420</v>
      </c>
      <c r="K27" s="92">
        <v>420</v>
      </c>
      <c r="L27" s="11">
        <v>420</v>
      </c>
      <c r="M27" s="11"/>
      <c r="N27" s="11"/>
      <c r="O27" s="11"/>
      <c r="P27" s="11"/>
      <c r="Q27" s="6"/>
      <c r="R27" s="6"/>
    </row>
    <row r="28" spans="2:18" ht="12" customHeight="1">
      <c r="B28" s="9" t="s">
        <v>316</v>
      </c>
      <c r="C28" s="305"/>
      <c r="D28" s="11">
        <v>10</v>
      </c>
      <c r="E28" s="11">
        <v>10</v>
      </c>
      <c r="F28" s="11">
        <v>10</v>
      </c>
      <c r="G28" s="305"/>
      <c r="H28" s="365">
        <v>10</v>
      </c>
      <c r="I28" s="365">
        <v>10</v>
      </c>
      <c r="J28" s="365">
        <v>10</v>
      </c>
      <c r="K28" s="92">
        <v>10</v>
      </c>
      <c r="L28" s="11">
        <v>10</v>
      </c>
      <c r="M28" s="11">
        <v>10</v>
      </c>
      <c r="N28" s="11">
        <v>10</v>
      </c>
      <c r="O28" s="11">
        <v>10</v>
      </c>
      <c r="P28" s="11">
        <v>10</v>
      </c>
      <c r="Q28" s="6"/>
      <c r="R28" s="6"/>
    </row>
    <row r="29" spans="2:18" ht="12" customHeight="1">
      <c r="B29" s="37" t="s">
        <v>317</v>
      </c>
      <c r="C29" s="305"/>
      <c r="D29" s="41">
        <v>0</v>
      </c>
      <c r="E29" s="41">
        <v>10</v>
      </c>
      <c r="F29" s="41">
        <v>10</v>
      </c>
      <c r="G29" s="305"/>
      <c r="H29" s="356">
        <v>0</v>
      </c>
      <c r="I29" s="356">
        <v>0</v>
      </c>
      <c r="J29" s="356" t="s">
        <v>318</v>
      </c>
      <c r="K29" s="281">
        <v>10</v>
      </c>
      <c r="L29" s="41">
        <v>10</v>
      </c>
      <c r="M29" s="41">
        <v>10</v>
      </c>
      <c r="N29" s="41">
        <v>10</v>
      </c>
      <c r="O29" s="41">
        <v>10</v>
      </c>
      <c r="P29" s="41">
        <v>10</v>
      </c>
      <c r="Q29" s="6"/>
      <c r="R29" s="6"/>
    </row>
    <row r="30" spans="2:18" ht="12" customHeight="1">
      <c r="B30" s="34" t="s">
        <v>294</v>
      </c>
      <c r="C30" s="318"/>
      <c r="D30" s="318"/>
      <c r="E30" s="42"/>
      <c r="F30" s="42"/>
      <c r="G30" s="318"/>
      <c r="H30" s="34"/>
      <c r="I30" s="361"/>
      <c r="J30" s="361"/>
      <c r="K30" s="42"/>
      <c r="L30" s="42"/>
      <c r="M30" s="42"/>
      <c r="N30" s="42"/>
      <c r="O30" s="42"/>
      <c r="P30" s="42"/>
      <c r="Q30" s="6"/>
      <c r="R30" s="6"/>
    </row>
    <row r="31" spans="2:18" ht="12" customHeight="1">
      <c r="B31" s="9" t="s">
        <v>319</v>
      </c>
      <c r="C31" s="318"/>
      <c r="D31" s="318"/>
      <c r="E31" s="9"/>
      <c r="F31" s="9"/>
      <c r="G31" s="318"/>
      <c r="H31" s="9"/>
      <c r="I31" s="361"/>
      <c r="J31" s="361"/>
      <c r="K31" s="9"/>
      <c r="L31" s="9"/>
      <c r="M31" s="9"/>
      <c r="N31" s="9"/>
      <c r="O31" s="9"/>
      <c r="P31" s="9"/>
      <c r="Q31" s="6"/>
      <c r="R31" s="6"/>
    </row>
    <row r="32" spans="2:18" ht="12" customHeight="1">
      <c r="B32" s="9"/>
      <c r="C32" s="318"/>
      <c r="D32" s="318"/>
      <c r="E32" s="9"/>
      <c r="F32" s="9"/>
      <c r="G32" s="318"/>
      <c r="H32" s="9"/>
      <c r="I32" s="361"/>
      <c r="J32" s="361"/>
      <c r="K32" s="9"/>
      <c r="L32" s="9"/>
      <c r="M32" s="9"/>
      <c r="N32" s="9"/>
      <c r="O32" s="9"/>
      <c r="P32" s="9"/>
      <c r="Q32" s="6"/>
      <c r="R32" s="6"/>
    </row>
    <row r="33" spans="3:7" ht="12" customHeight="1">
      <c r="C33" s="318"/>
      <c r="D33" s="318"/>
      <c r="G33" s="318"/>
    </row>
    <row r="34" spans="3:7">
      <c r="C34" s="305"/>
      <c r="D34" s="305"/>
      <c r="G34" s="305"/>
    </row>
    <row r="35" spans="3:7">
      <c r="C35" s="305"/>
      <c r="D35" s="305"/>
      <c r="G35" s="305"/>
    </row>
    <row r="36" spans="3:7">
      <c r="C36" s="305"/>
      <c r="D36" s="305"/>
      <c r="G36" s="305"/>
    </row>
    <row r="37" spans="3:7">
      <c r="C37" s="318"/>
      <c r="D37" s="318"/>
      <c r="G37" s="318"/>
    </row>
    <row r="38" spans="3:7">
      <c r="C38" s="305"/>
      <c r="D38" s="305"/>
      <c r="G38" s="305"/>
    </row>
    <row r="39" spans="3:7">
      <c r="C39" s="305"/>
      <c r="D39" s="305"/>
      <c r="G39" s="305"/>
    </row>
    <row r="40" spans="3:7">
      <c r="C40" s="305"/>
      <c r="D40" s="305"/>
      <c r="G40" s="305"/>
    </row>
    <row r="41" spans="3:7">
      <c r="C41" s="318"/>
      <c r="D41" s="318"/>
      <c r="G41" s="318"/>
    </row>
    <row r="42" spans="3:7">
      <c r="C42" s="305"/>
      <c r="D42" s="305"/>
      <c r="G42" s="305"/>
    </row>
    <row r="43" spans="3:7">
      <c r="C43" s="305"/>
      <c r="D43" s="305"/>
      <c r="G43" s="305"/>
    </row>
    <row r="44" spans="3:7">
      <c r="C44" s="305"/>
      <c r="D44" s="305"/>
      <c r="G44" s="305"/>
    </row>
    <row r="45" spans="3:7">
      <c r="C45" s="318"/>
      <c r="D45" s="318"/>
      <c r="G45" s="318"/>
    </row>
    <row r="46" spans="3:7">
      <c r="C46" s="322"/>
      <c r="D46" s="322"/>
      <c r="G46" s="322"/>
    </row>
    <row r="47" spans="3:7">
      <c r="C47" s="322"/>
      <c r="D47" s="322"/>
      <c r="G47" s="322"/>
    </row>
    <row r="48" spans="3:7">
      <c r="C48" s="305"/>
      <c r="D48" s="305"/>
      <c r="G48" s="305"/>
    </row>
    <row r="49" spans="3:7">
      <c r="C49" s="318"/>
      <c r="D49" s="318"/>
      <c r="G49" s="318"/>
    </row>
    <row r="50" spans="3:7">
      <c r="C50" s="318"/>
      <c r="D50" s="318"/>
      <c r="G50" s="318"/>
    </row>
    <row r="51" spans="3:7">
      <c r="C51" s="318"/>
      <c r="D51" s="318"/>
      <c r="G51" s="318"/>
    </row>
    <row r="52" spans="3:7">
      <c r="C52" s="305"/>
      <c r="D52" s="305"/>
      <c r="G52" s="305"/>
    </row>
    <row r="53" spans="3:7">
      <c r="C53" s="305"/>
      <c r="D53" s="305"/>
      <c r="G53" s="305"/>
    </row>
    <row r="54" spans="3:7">
      <c r="C54" s="305"/>
      <c r="D54" s="305"/>
      <c r="G54" s="305"/>
    </row>
    <row r="55" spans="3:7">
      <c r="C55" s="323"/>
      <c r="D55" s="323"/>
      <c r="G55" s="323"/>
    </row>
    <row r="56" spans="3:7">
      <c r="C56" s="318"/>
      <c r="D56" s="318"/>
      <c r="G56" s="318"/>
    </row>
    <row r="57" spans="3:7">
      <c r="C57" s="305"/>
      <c r="D57" s="305"/>
      <c r="G57" s="305"/>
    </row>
    <row r="58" spans="3:7">
      <c r="C58" s="305"/>
      <c r="D58" s="305"/>
      <c r="G58" s="305"/>
    </row>
    <row r="59" spans="3:7">
      <c r="C59" s="318"/>
      <c r="D59" s="318"/>
      <c r="G59" s="318"/>
    </row>
    <row r="60" spans="3:7">
      <c r="C60" s="318"/>
      <c r="D60" s="318"/>
      <c r="G60" s="318"/>
    </row>
    <row r="61" spans="3:7">
      <c r="C61" s="318"/>
      <c r="D61" s="318"/>
      <c r="G61" s="318"/>
    </row>
    <row r="62" spans="3:7">
      <c r="C62" s="324"/>
      <c r="D62" s="324"/>
      <c r="G62" s="324"/>
    </row>
    <row r="63" spans="3:7">
      <c r="C63" s="318"/>
      <c r="D63" s="318"/>
      <c r="G63" s="318"/>
    </row>
    <row r="64" spans="3:7">
      <c r="C64" s="318"/>
      <c r="D64" s="318"/>
      <c r="G64" s="318"/>
    </row>
    <row r="65" spans="3:7">
      <c r="C65" s="324"/>
      <c r="D65" s="324"/>
      <c r="G65" s="324"/>
    </row>
    <row r="66" spans="3:7">
      <c r="C66" s="325"/>
      <c r="D66" s="325"/>
      <c r="G66" s="325"/>
    </row>
    <row r="67" spans="3:7">
      <c r="C67" s="318"/>
      <c r="D67" s="318"/>
      <c r="G67" s="318"/>
    </row>
  </sheetData>
  <phoneticPr fontId="34" type="noConversion"/>
  <conditionalFormatting sqref="Q2:XFD2">
    <cfRule type="expression" dxfId="31" priority="26">
      <formula>#REF!=0</formula>
    </cfRule>
  </conditionalFormatting>
  <conditionalFormatting sqref="B4 D4:F4">
    <cfRule type="expression" dxfId="30" priority="27">
      <formula>#REF!=0</formula>
    </cfRule>
  </conditionalFormatting>
  <conditionalFormatting sqref="L4 P4 D4:F4">
    <cfRule type="expression" dxfId="29" priority="28">
      <formula>#REF!=0</formula>
    </cfRule>
  </conditionalFormatting>
  <conditionalFormatting sqref="O4">
    <cfRule type="expression" dxfId="28" priority="22">
      <formula>#REF!=0</formula>
    </cfRule>
  </conditionalFormatting>
  <conditionalFormatting sqref="N4">
    <cfRule type="expression" dxfId="27" priority="19">
      <formula>#REF!=0</formula>
    </cfRule>
  </conditionalFormatting>
  <conditionalFormatting sqref="M4">
    <cfRule type="expression" dxfId="26" priority="16">
      <formula>#REF!=0</formula>
    </cfRule>
  </conditionalFormatting>
  <conditionalFormatting sqref="D4:F4">
    <cfRule type="expression" dxfId="25" priority="10">
      <formula>#REF!=0</formula>
    </cfRule>
  </conditionalFormatting>
  <conditionalFormatting sqref="J4:K4">
    <cfRule type="expression" dxfId="24" priority="7">
      <formula>#REF!=0</formula>
    </cfRule>
  </conditionalFormatting>
  <conditionalFormatting sqref="AQ3:XFD3">
    <cfRule type="expression" dxfId="23" priority="5">
      <formula>#REF!=0</formula>
    </cfRule>
  </conditionalFormatting>
  <conditionalFormatting sqref="C4">
    <cfRule type="expression" dxfId="22" priority="4">
      <formula>AO4=0</formula>
    </cfRule>
  </conditionalFormatting>
  <conditionalFormatting sqref="G4">
    <cfRule type="expression" dxfId="21" priority="3">
      <formula>AR4=0</formula>
    </cfRule>
  </conditionalFormatting>
  <conditionalFormatting sqref="I4">
    <cfRule type="expression" dxfId="20" priority="2">
      <formula>#REF!=0</formula>
    </cfRule>
  </conditionalFormatting>
  <conditionalFormatting sqref="H4">
    <cfRule type="expression" dxfId="19" priority="1">
      <formula>#REF!=0</formula>
    </cfRule>
  </conditionalFormatting>
  <pageMargins left="0.7" right="0.7" top="0.75" bottom="0.75" header="0.3" footer="0.3"/>
  <pageSetup paperSize="8" scale="90" orientation="landscape" r:id="rId1"/>
  <headerFooter>
    <oddFooter>&amp;L&amp;1#&amp;"Arial Black"&amp;10&amp;K4099DAINTERNAL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5497-42DA-4B37-9A5F-E82E99B61E5D}">
  <sheetPr codeName="Sheet1">
    <tabColor rgb="FF644C76"/>
  </sheetPr>
  <dimension ref="B1:AQ66"/>
  <sheetViews>
    <sheetView showGridLines="0" zoomScaleNormal="100" workbookViewId="0"/>
  </sheetViews>
  <sheetFormatPr defaultColWidth="8.81640625" defaultRowHeight="12.5"/>
  <cols>
    <col min="1" max="1" width="1.54296875" style="14" customWidth="1"/>
    <col min="2" max="2" width="45.7265625" style="69" customWidth="1"/>
    <col min="3" max="3" width="1.7265625" style="319" customWidth="1"/>
    <col min="4" max="4" width="9.26953125" style="319" customWidth="1"/>
    <col min="5" max="6" width="9.26953125" style="69" customWidth="1"/>
    <col min="7" max="7" width="1.7265625" style="319" customWidth="1"/>
    <col min="8" max="8" width="9.26953125" style="319" customWidth="1"/>
    <col min="9" max="10" width="9.453125" style="339" customWidth="1"/>
    <col min="11" max="15" width="9.26953125" style="69" customWidth="1"/>
    <col min="16" max="16" width="9.26953125" style="1" customWidth="1"/>
    <col min="17" max="19" width="9.26953125" style="69" customWidth="1"/>
    <col min="20" max="16384" width="8.81640625" style="14"/>
  </cols>
  <sheetData>
    <row r="1" spans="2:43" ht="8.25" customHeight="1"/>
    <row r="2" spans="2:43" ht="20">
      <c r="B2" s="70" t="s">
        <v>320</v>
      </c>
      <c r="C2" s="320"/>
      <c r="D2" s="320"/>
      <c r="E2" s="71"/>
      <c r="F2" s="71"/>
      <c r="G2" s="320"/>
      <c r="H2" s="320"/>
      <c r="I2" s="340"/>
      <c r="J2" s="340"/>
      <c r="K2" s="71"/>
      <c r="L2" s="71"/>
      <c r="M2" s="71"/>
      <c r="N2" s="71"/>
      <c r="O2" s="71"/>
      <c r="P2" s="72"/>
      <c r="Q2" s="71"/>
      <c r="R2" s="71"/>
      <c r="S2" s="71"/>
    </row>
    <row r="3" spans="2:43" s="2" customFormat="1" ht="15.75" customHeight="1">
      <c r="B3" s="3"/>
      <c r="C3" s="320"/>
      <c r="D3" s="320"/>
      <c r="E3" s="320"/>
      <c r="F3" s="320"/>
      <c r="G3" s="320"/>
      <c r="H3" s="320"/>
      <c r="I3" s="366"/>
      <c r="J3" s="366"/>
      <c r="K3" s="4"/>
      <c r="L3" s="1"/>
      <c r="M3" s="1"/>
      <c r="N3" s="1"/>
      <c r="O3" s="1"/>
      <c r="P3" s="1"/>
      <c r="Q3" s="1"/>
      <c r="R3" s="320"/>
      <c r="S3" s="3"/>
      <c r="T3" s="3"/>
      <c r="U3" s="3"/>
      <c r="V3" s="3"/>
      <c r="W3" s="3"/>
      <c r="X3" s="3"/>
      <c r="Y3" s="3"/>
      <c r="Z3" s="3"/>
      <c r="AA3" s="3"/>
      <c r="AB3" s="3"/>
      <c r="AC3" s="4"/>
      <c r="AD3" s="4"/>
      <c r="AE3" s="1"/>
      <c r="AF3" s="1"/>
      <c r="AG3" s="1"/>
      <c r="AH3" s="1"/>
      <c r="AI3" s="1"/>
      <c r="AJ3" s="1"/>
      <c r="AK3" s="1"/>
      <c r="AL3" s="1"/>
      <c r="AM3" s="1"/>
      <c r="AN3" s="1"/>
      <c r="AO3" s="1"/>
      <c r="AP3" s="1"/>
      <c r="AQ3" s="1"/>
    </row>
    <row r="4" spans="2:43" ht="18.75" customHeight="1">
      <c r="B4" s="5"/>
      <c r="C4" s="321"/>
      <c r="D4" s="43" t="s">
        <v>425</v>
      </c>
      <c r="E4" s="43" t="s">
        <v>297</v>
      </c>
      <c r="F4" s="43" t="s">
        <v>321</v>
      </c>
      <c r="G4" s="321"/>
      <c r="H4" s="43" t="s">
        <v>423</v>
      </c>
      <c r="I4" s="341" t="s">
        <v>299</v>
      </c>
      <c r="J4" s="341" t="s">
        <v>300</v>
      </c>
      <c r="K4" s="43" t="s">
        <v>301</v>
      </c>
      <c r="L4" s="43" t="s">
        <v>302</v>
      </c>
      <c r="M4" s="43" t="s">
        <v>322</v>
      </c>
      <c r="N4" s="43" t="s">
        <v>323</v>
      </c>
      <c r="O4" s="43" t="s">
        <v>324</v>
      </c>
      <c r="P4" s="44" t="s">
        <v>325</v>
      </c>
      <c r="Q4" s="44" t="s">
        <v>326</v>
      </c>
      <c r="R4" s="44" t="s">
        <v>327</v>
      </c>
      <c r="S4" s="44" t="s">
        <v>328</v>
      </c>
    </row>
    <row r="5" spans="2:43" ht="12" customHeight="1">
      <c r="B5" s="34" t="s">
        <v>329</v>
      </c>
      <c r="C5" s="305"/>
      <c r="D5" s="9"/>
      <c r="E5" s="9"/>
      <c r="F5" s="9"/>
      <c r="G5" s="305"/>
      <c r="H5" s="32"/>
      <c r="I5" s="361"/>
      <c r="J5" s="361"/>
      <c r="K5" s="34"/>
      <c r="L5" s="9"/>
      <c r="M5" s="9"/>
      <c r="N5" s="9"/>
      <c r="O5" s="9"/>
      <c r="P5" s="9"/>
      <c r="Q5" s="9"/>
      <c r="R5" s="9"/>
      <c r="S5" s="9"/>
      <c r="T5" s="2"/>
    </row>
    <row r="6" spans="2:43" ht="12" customHeight="1">
      <c r="B6" s="34" t="s">
        <v>330</v>
      </c>
      <c r="C6" s="318"/>
      <c r="D6" s="73">
        <f>+H6+I6+J6+K6</f>
        <v>6671</v>
      </c>
      <c r="E6" s="73">
        <v>8312</v>
      </c>
      <c r="F6" s="73">
        <v>8768</v>
      </c>
      <c r="G6" s="318"/>
      <c r="H6" s="60">
        <v>2230</v>
      </c>
      <c r="I6" s="355">
        <v>321</v>
      </c>
      <c r="J6" s="355">
        <v>977</v>
      </c>
      <c r="K6" s="201">
        <v>3143</v>
      </c>
      <c r="L6" s="73">
        <v>2960</v>
      </c>
      <c r="M6" s="73">
        <v>508</v>
      </c>
      <c r="N6" s="73">
        <v>1120</v>
      </c>
      <c r="O6" s="73">
        <v>3724</v>
      </c>
      <c r="P6" s="73">
        <v>2797</v>
      </c>
      <c r="Q6" s="73">
        <v>274</v>
      </c>
      <c r="R6" s="73">
        <v>915</v>
      </c>
      <c r="S6" s="73">
        <v>4782</v>
      </c>
      <c r="T6" s="2"/>
    </row>
    <row r="7" spans="2:43" ht="12" customHeight="1">
      <c r="B7" s="34" t="s">
        <v>331</v>
      </c>
      <c r="C7" s="318"/>
      <c r="D7" s="73">
        <f>+H7+I7+J7+K7</f>
        <v>4438</v>
      </c>
      <c r="E7" s="73">
        <v>4640</v>
      </c>
      <c r="F7" s="73">
        <v>6652</v>
      </c>
      <c r="G7" s="318"/>
      <c r="H7" s="60">
        <v>1291</v>
      </c>
      <c r="I7" s="355">
        <v>692</v>
      </c>
      <c r="J7" s="355">
        <v>811</v>
      </c>
      <c r="K7" s="201">
        <v>1644</v>
      </c>
      <c r="L7" s="73">
        <v>1629</v>
      </c>
      <c r="M7" s="73">
        <v>409</v>
      </c>
      <c r="N7" s="73">
        <v>664</v>
      </c>
      <c r="O7" s="73">
        <v>1938</v>
      </c>
      <c r="P7" s="73">
        <v>1776</v>
      </c>
      <c r="Q7" s="73">
        <v>686</v>
      </c>
      <c r="R7" s="73">
        <v>859</v>
      </c>
      <c r="S7" s="73">
        <v>3331</v>
      </c>
      <c r="T7" s="2"/>
    </row>
    <row r="8" spans="2:43" ht="12" customHeight="1">
      <c r="B8" s="74" t="s">
        <v>215</v>
      </c>
      <c r="C8" s="318"/>
      <c r="D8" s="76">
        <f>SUM(D6:D7)</f>
        <v>11109</v>
      </c>
      <c r="E8" s="76">
        <f>SUM(E6:E7)</f>
        <v>12952</v>
      </c>
      <c r="F8" s="19">
        <f>SUM(F6:F7)</f>
        <v>15420</v>
      </c>
      <c r="G8" s="318"/>
      <c r="H8" s="75">
        <f t="shared" ref="H8:N8" si="0">SUM(H6:H7)</f>
        <v>3521</v>
      </c>
      <c r="I8" s="367">
        <f t="shared" si="0"/>
        <v>1013</v>
      </c>
      <c r="J8" s="367">
        <f t="shared" si="0"/>
        <v>1788</v>
      </c>
      <c r="K8" s="285">
        <f t="shared" si="0"/>
        <v>4787</v>
      </c>
      <c r="L8" s="76">
        <f t="shared" si="0"/>
        <v>4589</v>
      </c>
      <c r="M8" s="76">
        <f t="shared" si="0"/>
        <v>917</v>
      </c>
      <c r="N8" s="19">
        <f t="shared" si="0"/>
        <v>1784</v>
      </c>
      <c r="O8" s="19">
        <f t="shared" ref="O8:S8" si="1">SUM(O6:O7)</f>
        <v>5662</v>
      </c>
      <c r="P8" s="19">
        <f t="shared" si="1"/>
        <v>4573</v>
      </c>
      <c r="Q8" s="19">
        <f t="shared" si="1"/>
        <v>960</v>
      </c>
      <c r="R8" s="19">
        <f t="shared" si="1"/>
        <v>1774</v>
      </c>
      <c r="S8" s="19">
        <f t="shared" si="1"/>
        <v>8113</v>
      </c>
      <c r="T8" s="2"/>
    </row>
    <row r="9" spans="2:43" ht="12" customHeight="1">
      <c r="B9" s="64" t="s">
        <v>332</v>
      </c>
      <c r="C9" s="318"/>
      <c r="D9" s="9"/>
      <c r="E9" s="9"/>
      <c r="F9" s="9"/>
      <c r="G9" s="318"/>
      <c r="H9" s="32"/>
      <c r="I9" s="361"/>
      <c r="J9" s="361"/>
      <c r="K9" s="34"/>
      <c r="L9" s="9"/>
      <c r="M9" s="9"/>
      <c r="N9" s="9"/>
      <c r="O9" s="9"/>
      <c r="P9" s="9"/>
      <c r="Q9" s="9"/>
      <c r="R9" s="9"/>
      <c r="S9" s="9"/>
      <c r="T9" s="2"/>
    </row>
    <row r="10" spans="2:43" ht="12" customHeight="1">
      <c r="B10" s="34" t="s">
        <v>333</v>
      </c>
      <c r="C10" s="318"/>
      <c r="D10" s="12">
        <v>5194.1000000000004</v>
      </c>
      <c r="E10" s="12">
        <v>8350</v>
      </c>
      <c r="F10" s="12">
        <v>8381</v>
      </c>
      <c r="G10" s="318"/>
      <c r="H10" s="10">
        <v>0</v>
      </c>
      <c r="I10" s="343">
        <v>1180</v>
      </c>
      <c r="J10" s="343">
        <v>1803</v>
      </c>
      <c r="K10" s="272">
        <v>2211</v>
      </c>
      <c r="L10" s="12">
        <v>2259</v>
      </c>
      <c r="M10" s="12">
        <v>1900</v>
      </c>
      <c r="N10" s="12">
        <v>1919</v>
      </c>
      <c r="O10" s="12">
        <v>2272</v>
      </c>
      <c r="P10" s="12">
        <v>2243</v>
      </c>
      <c r="Q10" s="12">
        <v>1847</v>
      </c>
      <c r="R10" s="12">
        <v>1904</v>
      </c>
      <c r="S10" s="12">
        <v>2387</v>
      </c>
      <c r="T10" s="2"/>
    </row>
    <row r="11" spans="2:43" ht="12" customHeight="1">
      <c r="B11" s="34" t="s">
        <v>334</v>
      </c>
      <c r="C11" s="305"/>
      <c r="D11" s="59">
        <v>0</v>
      </c>
      <c r="E11" s="59">
        <v>0</v>
      </c>
      <c r="F11" s="77">
        <v>0</v>
      </c>
      <c r="G11" s="305"/>
      <c r="H11" s="58">
        <v>0</v>
      </c>
      <c r="I11" s="354">
        <v>0</v>
      </c>
      <c r="J11" s="354">
        <v>0</v>
      </c>
      <c r="K11" s="280">
        <v>0</v>
      </c>
      <c r="L11" s="59">
        <v>0</v>
      </c>
      <c r="M11" s="59">
        <v>0</v>
      </c>
      <c r="N11" s="59">
        <v>0</v>
      </c>
      <c r="O11" s="59">
        <v>0</v>
      </c>
      <c r="P11" s="77">
        <v>0</v>
      </c>
      <c r="Q11" s="77">
        <v>0</v>
      </c>
      <c r="R11" s="77">
        <v>0</v>
      </c>
      <c r="S11" s="77">
        <v>0</v>
      </c>
      <c r="T11" s="2"/>
    </row>
    <row r="12" spans="2:43" ht="12" customHeight="1">
      <c r="B12" s="34" t="s">
        <v>286</v>
      </c>
      <c r="C12" s="305"/>
      <c r="D12" s="12">
        <v>11622.500000000004</v>
      </c>
      <c r="E12" s="12">
        <v>14700</v>
      </c>
      <c r="F12" s="12">
        <v>15296</v>
      </c>
      <c r="G12" s="305"/>
      <c r="H12" s="10">
        <v>2574</v>
      </c>
      <c r="I12" s="343">
        <v>2452</v>
      </c>
      <c r="J12" s="343">
        <v>2991</v>
      </c>
      <c r="K12" s="272">
        <v>3605</v>
      </c>
      <c r="L12" s="12">
        <v>4081</v>
      </c>
      <c r="M12" s="12">
        <v>3340</v>
      </c>
      <c r="N12" s="12">
        <v>3252</v>
      </c>
      <c r="O12" s="12">
        <v>4027</v>
      </c>
      <c r="P12" s="12">
        <v>4313</v>
      </c>
      <c r="Q12" s="12">
        <v>3462</v>
      </c>
      <c r="R12" s="12">
        <v>3464</v>
      </c>
      <c r="S12" s="12">
        <v>4057</v>
      </c>
      <c r="T12" s="2"/>
    </row>
    <row r="13" spans="2:43" ht="12" customHeight="1">
      <c r="B13" s="78" t="s">
        <v>335</v>
      </c>
      <c r="C13" s="305"/>
      <c r="D13" s="80">
        <v>90346.500000000015</v>
      </c>
      <c r="E13" s="80">
        <v>124951</v>
      </c>
      <c r="F13" s="50">
        <v>131144</v>
      </c>
      <c r="G13" s="305"/>
      <c r="H13" s="79">
        <v>20441.199999999997</v>
      </c>
      <c r="I13" s="368">
        <v>23158</v>
      </c>
      <c r="J13" s="368">
        <v>20063</v>
      </c>
      <c r="K13" s="286">
        <v>26685</v>
      </c>
      <c r="L13" s="80">
        <v>36665</v>
      </c>
      <c r="M13" s="80">
        <v>30755</v>
      </c>
      <c r="N13" s="50">
        <v>31743</v>
      </c>
      <c r="O13" s="50">
        <v>25788</v>
      </c>
      <c r="P13" s="50">
        <v>25524</v>
      </c>
      <c r="Q13" s="50">
        <v>31258</v>
      </c>
      <c r="R13" s="50">
        <v>33934</v>
      </c>
      <c r="S13" s="50">
        <v>40428</v>
      </c>
      <c r="T13" s="2"/>
    </row>
    <row r="14" spans="2:43" ht="12" customHeight="1">
      <c r="B14" s="64" t="s">
        <v>287</v>
      </c>
      <c r="C14" s="305"/>
      <c r="D14" s="7"/>
      <c r="E14" s="7"/>
      <c r="F14" s="7"/>
      <c r="G14" s="305"/>
      <c r="H14" s="8"/>
      <c r="I14" s="342"/>
      <c r="J14" s="342"/>
      <c r="K14" s="64"/>
      <c r="L14" s="7"/>
      <c r="M14" s="7"/>
      <c r="N14" s="7"/>
      <c r="O14" s="7"/>
      <c r="P14" s="7"/>
      <c r="Q14" s="7"/>
      <c r="R14" s="7"/>
      <c r="S14" s="7"/>
      <c r="T14" s="2"/>
    </row>
    <row r="15" spans="2:43" ht="12" customHeight="1">
      <c r="B15" s="78" t="s">
        <v>336</v>
      </c>
      <c r="C15" s="318"/>
      <c r="D15" s="50">
        <f>+H15+I15+J15+K15</f>
        <v>2432</v>
      </c>
      <c r="E15" s="50">
        <v>2399</v>
      </c>
      <c r="F15" s="50">
        <v>2526</v>
      </c>
      <c r="G15" s="318"/>
      <c r="H15" s="65">
        <v>825</v>
      </c>
      <c r="I15" s="369">
        <v>106</v>
      </c>
      <c r="J15" s="369">
        <v>436</v>
      </c>
      <c r="K15" s="287">
        <v>1065</v>
      </c>
      <c r="L15" s="50">
        <v>882</v>
      </c>
      <c r="M15" s="50">
        <v>108</v>
      </c>
      <c r="N15" s="50">
        <v>269</v>
      </c>
      <c r="O15" s="50">
        <v>1140</v>
      </c>
      <c r="P15" s="50">
        <v>884</v>
      </c>
      <c r="Q15" s="50">
        <v>76</v>
      </c>
      <c r="R15" s="50">
        <v>149</v>
      </c>
      <c r="S15" s="50">
        <v>1417</v>
      </c>
      <c r="T15" s="2"/>
    </row>
    <row r="16" spans="2:43" ht="12" customHeight="1">
      <c r="B16" s="34" t="s">
        <v>337</v>
      </c>
      <c r="C16" s="318"/>
      <c r="D16" s="318"/>
      <c r="E16" s="9"/>
      <c r="F16" s="34"/>
      <c r="G16" s="318"/>
      <c r="H16" s="34"/>
      <c r="I16" s="361"/>
      <c r="J16" s="361"/>
      <c r="K16" s="34"/>
      <c r="L16" s="9"/>
      <c r="M16" s="9"/>
      <c r="N16" s="9"/>
      <c r="O16" s="34"/>
      <c r="P16" s="9"/>
      <c r="Q16" s="34"/>
      <c r="R16" s="34"/>
      <c r="S16" s="34"/>
    </row>
    <row r="17" spans="2:19" ht="12" customHeight="1">
      <c r="B17" s="68" t="s">
        <v>295</v>
      </c>
      <c r="C17" s="318"/>
      <c r="D17" s="318"/>
      <c r="E17" s="34"/>
      <c r="F17" s="34"/>
      <c r="G17" s="318"/>
      <c r="H17" s="68"/>
      <c r="I17" s="362"/>
      <c r="J17" s="362"/>
      <c r="K17" s="34"/>
      <c r="L17" s="34"/>
      <c r="M17" s="34"/>
      <c r="N17" s="34"/>
      <c r="O17" s="34"/>
      <c r="P17" s="9"/>
      <c r="Q17" s="34"/>
      <c r="R17" s="34"/>
      <c r="S17" s="34"/>
    </row>
    <row r="18" spans="2:19" ht="12" customHeight="1">
      <c r="C18" s="318"/>
      <c r="D18" s="318"/>
      <c r="G18" s="318"/>
      <c r="H18" s="318"/>
    </row>
    <row r="19" spans="2:19" ht="12" customHeight="1">
      <c r="C19" s="318"/>
      <c r="D19" s="318"/>
      <c r="G19" s="318"/>
      <c r="H19" s="318"/>
    </row>
    <row r="20" spans="2:19">
      <c r="C20" s="318"/>
      <c r="D20" s="318"/>
      <c r="G20" s="318"/>
      <c r="H20" s="318"/>
    </row>
    <row r="21" spans="2:19">
      <c r="C21" s="318"/>
      <c r="D21" s="318"/>
      <c r="G21" s="318"/>
      <c r="H21" s="318"/>
    </row>
    <row r="22" spans="2:19">
      <c r="C22" s="318"/>
      <c r="D22" s="318"/>
      <c r="G22" s="318"/>
      <c r="H22" s="318"/>
    </row>
    <row r="23" spans="2:19">
      <c r="C23" s="318"/>
      <c r="D23" s="318"/>
      <c r="G23" s="318"/>
      <c r="H23" s="318"/>
    </row>
    <row r="24" spans="2:19">
      <c r="C24" s="318"/>
      <c r="D24" s="318"/>
      <c r="G24" s="318"/>
      <c r="H24" s="318"/>
    </row>
    <row r="25" spans="2:19">
      <c r="C25" s="318"/>
      <c r="D25" s="318"/>
      <c r="G25" s="318"/>
      <c r="H25" s="318"/>
    </row>
    <row r="26" spans="2:19">
      <c r="C26" s="305"/>
      <c r="D26" s="305"/>
      <c r="G26" s="305"/>
      <c r="H26" s="305"/>
    </row>
    <row r="27" spans="2:19">
      <c r="C27" s="305"/>
      <c r="D27" s="305"/>
      <c r="G27" s="305"/>
      <c r="H27" s="305"/>
    </row>
    <row r="28" spans="2:19">
      <c r="C28" s="305"/>
      <c r="D28" s="305"/>
      <c r="G28" s="305"/>
      <c r="H28" s="305"/>
    </row>
    <row r="29" spans="2:19">
      <c r="C29" s="318"/>
      <c r="D29" s="318"/>
      <c r="G29" s="318"/>
      <c r="H29" s="318"/>
    </row>
    <row r="30" spans="2:19">
      <c r="C30" s="318"/>
      <c r="D30" s="318"/>
      <c r="G30" s="318"/>
      <c r="H30" s="318"/>
    </row>
    <row r="31" spans="2:19">
      <c r="C31" s="318"/>
      <c r="D31" s="318"/>
      <c r="G31" s="318"/>
      <c r="H31" s="318"/>
    </row>
    <row r="32" spans="2:19">
      <c r="C32" s="318"/>
      <c r="D32" s="318"/>
      <c r="G32" s="318"/>
      <c r="H32" s="318"/>
    </row>
    <row r="33" spans="3:8">
      <c r="C33" s="305"/>
      <c r="D33" s="305"/>
      <c r="G33" s="305"/>
      <c r="H33" s="305"/>
    </row>
    <row r="34" spans="3:8">
      <c r="C34" s="305"/>
      <c r="D34" s="305"/>
      <c r="G34" s="305"/>
      <c r="H34" s="305"/>
    </row>
    <row r="35" spans="3:8">
      <c r="C35" s="305"/>
      <c r="D35" s="305"/>
      <c r="G35" s="305"/>
      <c r="H35" s="305"/>
    </row>
    <row r="36" spans="3:8">
      <c r="C36" s="318"/>
      <c r="D36" s="318"/>
      <c r="G36" s="318"/>
      <c r="H36" s="318"/>
    </row>
    <row r="37" spans="3:8">
      <c r="C37" s="305"/>
      <c r="D37" s="305"/>
      <c r="G37" s="305"/>
      <c r="H37" s="305"/>
    </row>
    <row r="38" spans="3:8">
      <c r="C38" s="305"/>
      <c r="D38" s="305"/>
      <c r="G38" s="305"/>
      <c r="H38" s="305"/>
    </row>
    <row r="39" spans="3:8">
      <c r="C39" s="305"/>
      <c r="D39" s="305"/>
      <c r="G39" s="305"/>
      <c r="H39" s="305"/>
    </row>
    <row r="40" spans="3:8">
      <c r="C40" s="318"/>
      <c r="D40" s="318"/>
      <c r="G40" s="318"/>
      <c r="H40" s="318"/>
    </row>
    <row r="41" spans="3:8">
      <c r="C41" s="305"/>
      <c r="D41" s="305"/>
      <c r="G41" s="305"/>
      <c r="H41" s="305"/>
    </row>
    <row r="42" spans="3:8">
      <c r="C42" s="305"/>
      <c r="D42" s="305"/>
      <c r="G42" s="305"/>
      <c r="H42" s="305"/>
    </row>
    <row r="43" spans="3:8">
      <c r="C43" s="305"/>
      <c r="D43" s="305"/>
      <c r="G43" s="305"/>
      <c r="H43" s="305"/>
    </row>
    <row r="44" spans="3:8">
      <c r="C44" s="318"/>
      <c r="D44" s="318"/>
      <c r="G44" s="318"/>
      <c r="H44" s="318"/>
    </row>
    <row r="45" spans="3:8">
      <c r="C45" s="322"/>
      <c r="D45" s="322"/>
      <c r="G45" s="322"/>
      <c r="H45" s="322"/>
    </row>
    <row r="46" spans="3:8">
      <c r="C46" s="322"/>
      <c r="D46" s="322"/>
      <c r="G46" s="322"/>
      <c r="H46" s="322"/>
    </row>
    <row r="47" spans="3:8">
      <c r="C47" s="305"/>
      <c r="D47" s="305"/>
      <c r="G47" s="305"/>
      <c r="H47" s="305"/>
    </row>
    <row r="48" spans="3:8">
      <c r="C48" s="318"/>
      <c r="D48" s="318"/>
      <c r="G48" s="318"/>
      <c r="H48" s="318"/>
    </row>
    <row r="49" spans="3:8">
      <c r="C49" s="318"/>
      <c r="D49" s="318"/>
      <c r="G49" s="318"/>
      <c r="H49" s="318"/>
    </row>
    <row r="50" spans="3:8">
      <c r="C50" s="318"/>
      <c r="D50" s="318"/>
      <c r="G50" s="318"/>
      <c r="H50" s="318"/>
    </row>
    <row r="51" spans="3:8">
      <c r="C51" s="305"/>
      <c r="D51" s="305"/>
      <c r="G51" s="305"/>
      <c r="H51" s="305"/>
    </row>
    <row r="52" spans="3:8">
      <c r="C52" s="305"/>
      <c r="D52" s="305"/>
      <c r="G52" s="305"/>
      <c r="H52" s="305"/>
    </row>
    <row r="53" spans="3:8">
      <c r="C53" s="305"/>
      <c r="D53" s="305"/>
      <c r="G53" s="305"/>
      <c r="H53" s="305"/>
    </row>
    <row r="54" spans="3:8">
      <c r="C54" s="323"/>
      <c r="D54" s="323"/>
      <c r="G54" s="323"/>
      <c r="H54" s="323"/>
    </row>
    <row r="55" spans="3:8">
      <c r="C55" s="318"/>
      <c r="D55" s="318"/>
      <c r="G55" s="318"/>
      <c r="H55" s="318"/>
    </row>
    <row r="56" spans="3:8">
      <c r="C56" s="305"/>
      <c r="D56" s="305"/>
      <c r="G56" s="305"/>
      <c r="H56" s="305"/>
    </row>
    <row r="57" spans="3:8">
      <c r="C57" s="305"/>
      <c r="D57" s="305"/>
      <c r="G57" s="305"/>
      <c r="H57" s="305"/>
    </row>
    <row r="58" spans="3:8">
      <c r="C58" s="318"/>
      <c r="D58" s="318"/>
      <c r="G58" s="318"/>
      <c r="H58" s="318"/>
    </row>
    <row r="59" spans="3:8">
      <c r="C59" s="318"/>
      <c r="D59" s="318"/>
      <c r="G59" s="318"/>
      <c r="H59" s="318"/>
    </row>
    <row r="60" spans="3:8">
      <c r="C60" s="318"/>
      <c r="D60" s="318"/>
      <c r="G60" s="318"/>
      <c r="H60" s="318"/>
    </row>
    <row r="61" spans="3:8">
      <c r="C61" s="324"/>
      <c r="D61" s="324"/>
      <c r="G61" s="324"/>
      <c r="H61" s="324"/>
    </row>
    <row r="62" spans="3:8">
      <c r="C62" s="318"/>
      <c r="D62" s="318"/>
      <c r="G62" s="318"/>
      <c r="H62" s="318"/>
    </row>
    <row r="63" spans="3:8">
      <c r="C63" s="318"/>
      <c r="D63" s="318"/>
      <c r="G63" s="318"/>
      <c r="H63" s="318"/>
    </row>
    <row r="64" spans="3:8">
      <c r="C64" s="324"/>
      <c r="D64" s="324"/>
      <c r="G64" s="324"/>
      <c r="H64" s="324"/>
    </row>
    <row r="65" spans="3:8">
      <c r="C65" s="325"/>
      <c r="D65" s="325"/>
      <c r="G65" s="325"/>
      <c r="H65" s="325"/>
    </row>
    <row r="66" spans="3:8">
      <c r="C66" s="318"/>
      <c r="D66" s="318"/>
      <c r="G66" s="318"/>
      <c r="H66" s="318"/>
    </row>
  </sheetData>
  <phoneticPr fontId="34" type="noConversion"/>
  <conditionalFormatting sqref="T2:XFD2">
    <cfRule type="expression" dxfId="18" priority="20">
      <formula>#REF!=0</formula>
    </cfRule>
  </conditionalFormatting>
  <conditionalFormatting sqref="M4:S4 F4">
    <cfRule type="expression" dxfId="17" priority="22">
      <formula>#REF!=0</formula>
    </cfRule>
  </conditionalFormatting>
  <conditionalFormatting sqref="M4:S4 F4">
    <cfRule type="expression" dxfId="16" priority="23">
      <formula>#REF!=0</formula>
    </cfRule>
  </conditionalFormatting>
  <conditionalFormatting sqref="B4 D4:F4">
    <cfRule type="expression" dxfId="15" priority="24">
      <formula>#REF!=0</formula>
    </cfRule>
  </conditionalFormatting>
  <conditionalFormatting sqref="L4">
    <cfRule type="expression" dxfId="14" priority="17">
      <formula>#REF!=0</formula>
    </cfRule>
  </conditionalFormatting>
  <conditionalFormatting sqref="L4">
    <cfRule type="expression" dxfId="13" priority="18">
      <formula>#REF!=0</formula>
    </cfRule>
  </conditionalFormatting>
  <conditionalFormatting sqref="J4:K4">
    <cfRule type="expression" dxfId="12" priority="14">
      <formula>#REF!=0</formula>
    </cfRule>
  </conditionalFormatting>
  <conditionalFormatting sqref="J4:K4">
    <cfRule type="expression" dxfId="11" priority="15">
      <formula>#REF!=0</formula>
    </cfRule>
  </conditionalFormatting>
  <conditionalFormatting sqref="D4:F4">
    <cfRule type="expression" dxfId="10" priority="11">
      <formula>#REF!=0</formula>
    </cfRule>
  </conditionalFormatting>
  <conditionalFormatting sqref="D4:F4">
    <cfRule type="expression" dxfId="9" priority="12">
      <formula>#REF!=0</formula>
    </cfRule>
  </conditionalFormatting>
  <conditionalFormatting sqref="AR3:XFD3">
    <cfRule type="expression" dxfId="8" priority="7">
      <formula>#REF!=0</formula>
    </cfRule>
  </conditionalFormatting>
  <conditionalFormatting sqref="C4">
    <cfRule type="expression" dxfId="7" priority="6">
      <formula>AO4=0</formula>
    </cfRule>
  </conditionalFormatting>
  <conditionalFormatting sqref="G4">
    <cfRule type="expression" dxfId="6" priority="5">
      <formula>AR4=0</formula>
    </cfRule>
  </conditionalFormatting>
  <conditionalFormatting sqref="H4">
    <cfRule type="expression" dxfId="5" priority="3">
      <formula>#REF!=0</formula>
    </cfRule>
  </conditionalFormatting>
  <conditionalFormatting sqref="H4">
    <cfRule type="expression" dxfId="4" priority="4">
      <formula>#REF!=0</formula>
    </cfRule>
  </conditionalFormatting>
  <conditionalFormatting sqref="I4">
    <cfRule type="expression" dxfId="3" priority="1">
      <formula>#REF!=0</formula>
    </cfRule>
  </conditionalFormatting>
  <conditionalFormatting sqref="I4">
    <cfRule type="expression" dxfId="2" priority="2">
      <formula>#REF!=0</formula>
    </cfRule>
  </conditionalFormatting>
  <pageMargins left="0.7" right="0.7" top="0.75" bottom="0.75" header="0.3" footer="0.3"/>
  <pageSetup paperSize="9" orientation="landscape" r:id="rId1"/>
  <headerFooter>
    <oddFooter>&amp;L&amp;1#&amp;"Arial Black"&amp;10&amp;K4099DAINTERNAL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1A4D-242D-40D9-905B-6D861C8DFE27}">
  <dimension ref="A1:AP58"/>
  <sheetViews>
    <sheetView showGridLines="0" topLeftCell="A4" zoomScaleNormal="100" workbookViewId="0">
      <selection activeCell="D31" sqref="D31"/>
    </sheetView>
  </sheetViews>
  <sheetFormatPr defaultColWidth="9.1796875" defaultRowHeight="12.5"/>
  <cols>
    <col min="1" max="1" width="1.54296875" style="232" customWidth="1"/>
    <col min="2" max="2" width="35.7265625" style="232" customWidth="1"/>
    <col min="3" max="3" width="1.7265625" style="232" customWidth="1"/>
    <col min="4" max="11" width="9.26953125" style="232" customWidth="1"/>
    <col min="12" max="12" width="1.7265625" style="232" customWidth="1"/>
    <col min="13" max="13" width="9.26953125" style="232" customWidth="1"/>
    <col min="14" max="15" width="9.26953125" style="370" customWidth="1"/>
    <col min="16" max="36" width="9.26953125" style="232" customWidth="1"/>
    <col min="37" max="16384" width="9.1796875" style="232"/>
  </cols>
  <sheetData>
    <row r="1" spans="1:42" ht="8.25" customHeight="1"/>
    <row r="2" spans="1:42" ht="20">
      <c r="A2" s="68"/>
      <c r="B2" s="233" t="s">
        <v>338</v>
      </c>
      <c r="C2" s="233"/>
      <c r="D2" s="233"/>
      <c r="E2" s="234"/>
      <c r="F2" s="234"/>
      <c r="G2" s="234"/>
      <c r="H2" s="235"/>
      <c r="I2" s="235"/>
      <c r="J2" s="235"/>
      <c r="K2" s="235"/>
      <c r="L2" s="235"/>
      <c r="M2" s="235"/>
      <c r="N2" s="371"/>
      <c r="O2" s="371"/>
      <c r="P2" s="234"/>
      <c r="Q2" s="234"/>
      <c r="R2" s="234"/>
      <c r="S2" s="234"/>
      <c r="T2" s="234"/>
      <c r="U2" s="234"/>
      <c r="V2" s="234"/>
      <c r="W2" s="234"/>
      <c r="X2" s="234"/>
      <c r="Y2" s="234"/>
      <c r="Z2" s="234"/>
      <c r="AA2" s="234"/>
      <c r="AB2" s="235"/>
      <c r="AC2" s="235"/>
      <c r="AD2" s="235"/>
      <c r="AE2" s="235"/>
      <c r="AF2" s="235"/>
      <c r="AG2" s="235"/>
      <c r="AH2" s="235"/>
      <c r="AI2" s="235"/>
      <c r="AJ2" s="235"/>
    </row>
    <row r="3" spans="1:42" ht="15">
      <c r="A3" s="68"/>
      <c r="B3" s="236" t="s">
        <v>287</v>
      </c>
      <c r="C3" s="236"/>
      <c r="D3" s="236"/>
      <c r="E3" s="235"/>
      <c r="F3" s="235"/>
      <c r="G3" s="235"/>
      <c r="H3" s="235"/>
      <c r="I3" s="235"/>
      <c r="J3" s="235"/>
      <c r="K3" s="235"/>
      <c r="L3" s="235"/>
      <c r="M3" s="235"/>
      <c r="N3" s="372"/>
      <c r="O3" s="372"/>
      <c r="P3" s="235"/>
      <c r="Q3" s="235"/>
      <c r="R3" s="235"/>
      <c r="S3" s="235"/>
      <c r="T3" s="235"/>
      <c r="U3" s="235"/>
      <c r="V3" s="235"/>
      <c r="W3" s="235"/>
      <c r="X3" s="235"/>
      <c r="Y3" s="235"/>
      <c r="Z3" s="235"/>
      <c r="AA3" s="235"/>
      <c r="AB3" s="235"/>
      <c r="AC3" s="235"/>
      <c r="AD3" s="235"/>
      <c r="AE3" s="235"/>
      <c r="AF3" s="235"/>
      <c r="AG3" s="235"/>
      <c r="AH3" s="235"/>
      <c r="AI3" s="235"/>
      <c r="AJ3" s="235"/>
    </row>
    <row r="4" spans="1:42" s="288" customFormat="1" ht="15.75" customHeight="1">
      <c r="B4" s="310"/>
      <c r="C4" s="238"/>
      <c r="D4" s="238"/>
      <c r="E4" s="310"/>
      <c r="F4" s="310"/>
      <c r="G4" s="310"/>
      <c r="H4" s="310"/>
      <c r="I4" s="310"/>
      <c r="J4" s="310"/>
      <c r="K4" s="310"/>
      <c r="L4" s="238"/>
      <c r="M4" s="238"/>
      <c r="N4" s="373"/>
      <c r="O4" s="373"/>
      <c r="P4" s="311"/>
      <c r="Q4" s="311"/>
      <c r="R4" s="311"/>
      <c r="S4" s="311"/>
      <c r="T4" s="311"/>
    </row>
    <row r="5" spans="1:42" ht="19.5">
      <c r="A5" s="68"/>
      <c r="B5" s="239" t="s">
        <v>287</v>
      </c>
      <c r="C5" s="237"/>
      <c r="D5" s="238" t="s">
        <v>424</v>
      </c>
      <c r="E5" s="238" t="s">
        <v>339</v>
      </c>
      <c r="F5" s="238" t="s">
        <v>340</v>
      </c>
      <c r="G5" s="238" t="s">
        <v>341</v>
      </c>
      <c r="H5" s="238" t="s">
        <v>342</v>
      </c>
      <c r="I5" s="238" t="s">
        <v>343</v>
      </c>
      <c r="J5" s="238" t="s">
        <v>344</v>
      </c>
      <c r="K5" s="238" t="s">
        <v>345</v>
      </c>
      <c r="L5" s="238"/>
      <c r="M5" s="238" t="s">
        <v>423</v>
      </c>
      <c r="N5" s="374" t="s">
        <v>299</v>
      </c>
      <c r="O5" s="374" t="s">
        <v>346</v>
      </c>
      <c r="P5" s="238" t="s">
        <v>347</v>
      </c>
      <c r="Q5" s="238" t="s">
        <v>348</v>
      </c>
      <c r="R5" s="238" t="s">
        <v>349</v>
      </c>
      <c r="S5" s="238" t="s">
        <v>350</v>
      </c>
      <c r="T5" s="238" t="s">
        <v>351</v>
      </c>
      <c r="U5" s="238" t="s">
        <v>352</v>
      </c>
      <c r="V5" s="238" t="s">
        <v>353</v>
      </c>
      <c r="W5" s="238" t="s">
        <v>354</v>
      </c>
      <c r="X5" s="238" t="s">
        <v>355</v>
      </c>
      <c r="Y5" s="238" t="s">
        <v>356</v>
      </c>
      <c r="Z5" s="238" t="s">
        <v>357</v>
      </c>
      <c r="AA5" s="238" t="s">
        <v>358</v>
      </c>
      <c r="AB5" s="238" t="s">
        <v>359</v>
      </c>
      <c r="AC5" s="238" t="s">
        <v>360</v>
      </c>
      <c r="AD5" s="238" t="s">
        <v>361</v>
      </c>
      <c r="AE5" s="238" t="s">
        <v>362</v>
      </c>
      <c r="AF5" s="238" t="s">
        <v>363</v>
      </c>
      <c r="AG5" s="238" t="s">
        <v>364</v>
      </c>
      <c r="AH5" s="238" t="s">
        <v>365</v>
      </c>
      <c r="AI5" s="238" t="s">
        <v>366</v>
      </c>
      <c r="AJ5" s="238" t="s">
        <v>367</v>
      </c>
    </row>
    <row r="6" spans="1:42">
      <c r="B6" s="244" t="s">
        <v>368</v>
      </c>
      <c r="C6" s="235"/>
      <c r="D6" s="244"/>
      <c r="E6" s="244"/>
      <c r="F6" s="244"/>
      <c r="G6" s="244"/>
      <c r="H6" s="245"/>
      <c r="I6" s="245"/>
      <c r="J6" s="245"/>
      <c r="K6" s="245"/>
      <c r="L6" s="266"/>
      <c r="M6" s="244"/>
      <c r="N6" s="375"/>
      <c r="O6" s="375"/>
      <c r="P6" s="244"/>
      <c r="Q6" s="244"/>
      <c r="R6" s="244"/>
      <c r="S6" s="244"/>
      <c r="T6" s="244"/>
      <c r="U6" s="244"/>
      <c r="V6" s="244"/>
      <c r="W6" s="244"/>
      <c r="X6" s="244"/>
      <c r="Y6" s="244"/>
      <c r="Z6" s="244"/>
      <c r="AA6" s="244"/>
      <c r="AB6" s="245"/>
      <c r="AC6" s="245"/>
      <c r="AD6" s="245"/>
      <c r="AE6" s="245"/>
      <c r="AF6" s="245"/>
      <c r="AG6" s="245"/>
      <c r="AH6" s="245"/>
      <c r="AI6" s="245"/>
      <c r="AJ6" s="245"/>
      <c r="AK6" s="246"/>
      <c r="AL6" s="246"/>
      <c r="AM6" s="246"/>
      <c r="AN6" s="246"/>
      <c r="AO6" s="246"/>
      <c r="AP6" s="246"/>
    </row>
    <row r="7" spans="1:42">
      <c r="B7" s="68" t="s">
        <v>288</v>
      </c>
      <c r="C7" s="68"/>
      <c r="D7" s="248">
        <v>9.9</v>
      </c>
      <c r="E7" s="248">
        <v>9.9</v>
      </c>
      <c r="F7" s="248">
        <v>9</v>
      </c>
      <c r="G7" s="248">
        <v>8.9</v>
      </c>
      <c r="H7" s="248">
        <v>7.4</v>
      </c>
      <c r="I7" s="248">
        <v>5.0999999999999996</v>
      </c>
      <c r="J7" s="248">
        <v>3.8</v>
      </c>
      <c r="K7" s="248">
        <v>3.6</v>
      </c>
      <c r="L7" s="248"/>
      <c r="M7" s="247">
        <v>9.9</v>
      </c>
      <c r="N7" s="376">
        <v>9.9</v>
      </c>
      <c r="O7" s="376">
        <v>9.9</v>
      </c>
      <c r="P7" s="248">
        <v>9.9</v>
      </c>
      <c r="Q7" s="248">
        <v>9.9</v>
      </c>
      <c r="R7" s="248">
        <v>9.9</v>
      </c>
      <c r="S7" s="248">
        <v>9.9</v>
      </c>
      <c r="T7" s="248">
        <v>9</v>
      </c>
      <c r="U7" s="248">
        <v>9</v>
      </c>
      <c r="V7" s="248">
        <v>8.9</v>
      </c>
      <c r="W7" s="248">
        <v>8.9</v>
      </c>
      <c r="X7" s="248">
        <v>8.9</v>
      </c>
      <c r="Y7" s="248">
        <v>8.9</v>
      </c>
      <c r="Z7" s="248">
        <v>8.9</v>
      </c>
      <c r="AA7" s="248">
        <v>7.5</v>
      </c>
      <c r="AB7" s="248">
        <v>7.4</v>
      </c>
      <c r="AC7" s="248">
        <v>7.4</v>
      </c>
      <c r="AD7" s="248">
        <v>7.4</v>
      </c>
      <c r="AE7" s="248">
        <v>6.7</v>
      </c>
      <c r="AF7" s="248">
        <v>6.3</v>
      </c>
      <c r="AG7" s="248">
        <v>5.0999999999999996</v>
      </c>
      <c r="AH7" s="248">
        <v>4.4000000000000004</v>
      </c>
      <c r="AI7" s="248">
        <v>4.4000000000000004</v>
      </c>
      <c r="AJ7" s="248">
        <v>3.8</v>
      </c>
      <c r="AK7" s="246"/>
      <c r="AL7" s="246"/>
      <c r="AM7" s="246"/>
      <c r="AN7" s="246"/>
      <c r="AO7" s="246"/>
      <c r="AP7" s="246"/>
    </row>
    <row r="8" spans="1:42">
      <c r="B8" s="68" t="s">
        <v>369</v>
      </c>
      <c r="C8" s="68"/>
      <c r="D8" s="248">
        <v>7.6</v>
      </c>
      <c r="E8" s="248">
        <v>6.8</v>
      </c>
      <c r="F8" s="248">
        <v>5.6</v>
      </c>
      <c r="G8" s="248">
        <v>3.9</v>
      </c>
      <c r="H8" s="248">
        <v>3.6</v>
      </c>
      <c r="I8" s="248">
        <v>3</v>
      </c>
      <c r="J8" s="248">
        <v>2.4870000000000001</v>
      </c>
      <c r="K8" s="248">
        <v>2.0979999999999999</v>
      </c>
      <c r="L8" s="248"/>
      <c r="M8" s="247">
        <v>7.6</v>
      </c>
      <c r="N8" s="376">
        <v>6.8</v>
      </c>
      <c r="O8" s="376">
        <v>6.8</v>
      </c>
      <c r="P8" s="248">
        <v>6.8</v>
      </c>
      <c r="Q8" s="248">
        <v>6.8</v>
      </c>
      <c r="R8" s="248">
        <v>5.6</v>
      </c>
      <c r="S8" s="248">
        <v>5.6</v>
      </c>
      <c r="T8" s="248">
        <v>5.6</v>
      </c>
      <c r="U8" s="248">
        <v>5.6</v>
      </c>
      <c r="V8" s="248">
        <v>5.0999999999999996</v>
      </c>
      <c r="W8" s="248">
        <v>5.0999999999999996</v>
      </c>
      <c r="X8" s="248">
        <v>4.4000000000000004</v>
      </c>
      <c r="Y8" s="248">
        <v>3.9</v>
      </c>
      <c r="Z8" s="248">
        <v>3.8</v>
      </c>
      <c r="AA8" s="248">
        <v>3.8</v>
      </c>
      <c r="AB8" s="248">
        <v>3.6</v>
      </c>
      <c r="AC8" s="248">
        <v>3.6</v>
      </c>
      <c r="AD8" s="248">
        <v>3</v>
      </c>
      <c r="AE8" s="248">
        <v>3</v>
      </c>
      <c r="AF8" s="248">
        <v>3</v>
      </c>
      <c r="AG8" s="248">
        <v>3</v>
      </c>
      <c r="AH8" s="248">
        <v>2.7</v>
      </c>
      <c r="AI8" s="248">
        <v>2.7</v>
      </c>
      <c r="AJ8" s="248">
        <v>2.5</v>
      </c>
      <c r="AK8" s="246"/>
      <c r="AL8" s="246"/>
      <c r="AM8" s="246"/>
      <c r="AN8" s="246"/>
      <c r="AO8" s="246"/>
      <c r="AP8" s="246"/>
    </row>
    <row r="9" spans="1:42">
      <c r="B9" s="68" t="s">
        <v>370</v>
      </c>
      <c r="C9" s="68"/>
      <c r="D9" s="248">
        <v>4.4000000000000004</v>
      </c>
      <c r="E9" s="248">
        <v>3.6</v>
      </c>
      <c r="F9" s="248">
        <v>3</v>
      </c>
      <c r="G9" s="248">
        <v>2.5</v>
      </c>
      <c r="H9" s="248">
        <v>2</v>
      </c>
      <c r="I9" s="248">
        <v>1.7</v>
      </c>
      <c r="J9" s="248">
        <v>1.4</v>
      </c>
      <c r="K9" s="248">
        <v>1.3</v>
      </c>
      <c r="L9" s="248"/>
      <c r="M9" s="247">
        <v>4.4000000000000004</v>
      </c>
      <c r="N9" s="376">
        <v>4.0999999999999996</v>
      </c>
      <c r="O9" s="376">
        <v>3.8</v>
      </c>
      <c r="P9" s="248">
        <v>3.6</v>
      </c>
      <c r="Q9" s="248">
        <v>3.6</v>
      </c>
      <c r="R9" s="248">
        <v>3.6</v>
      </c>
      <c r="S9" s="248">
        <v>3.3</v>
      </c>
      <c r="T9" s="248">
        <v>3</v>
      </c>
      <c r="U9" s="248">
        <v>3</v>
      </c>
      <c r="V9" s="248">
        <v>2.9</v>
      </c>
      <c r="W9" s="248">
        <v>2.8</v>
      </c>
      <c r="X9" s="248">
        <v>2.7</v>
      </c>
      <c r="Y9" s="248">
        <v>2.5</v>
      </c>
      <c r="Z9" s="248">
        <v>2.2999999999999998</v>
      </c>
      <c r="AA9" s="248">
        <v>2.2000000000000002</v>
      </c>
      <c r="AB9" s="248">
        <v>2.1</v>
      </c>
      <c r="AC9" s="248">
        <v>2</v>
      </c>
      <c r="AD9" s="248">
        <v>1.8</v>
      </c>
      <c r="AE9" s="248">
        <v>1.7</v>
      </c>
      <c r="AF9" s="248">
        <v>1.7</v>
      </c>
      <c r="AG9" s="248">
        <v>1.7</v>
      </c>
      <c r="AH9" s="248">
        <v>1.7</v>
      </c>
      <c r="AI9" s="248">
        <v>1.6</v>
      </c>
      <c r="AJ9" s="248">
        <v>1.4</v>
      </c>
      <c r="AK9" s="246"/>
      <c r="AL9" s="246"/>
      <c r="AM9" s="246"/>
      <c r="AN9" s="246"/>
      <c r="AO9" s="246"/>
      <c r="AP9" s="246"/>
    </row>
    <row r="10" spans="1:42">
      <c r="B10" s="68" t="s">
        <v>371</v>
      </c>
      <c r="C10" s="68"/>
      <c r="D10" s="250">
        <v>9.6999999999999993</v>
      </c>
      <c r="E10" s="250">
        <v>9.1999999999999993</v>
      </c>
      <c r="F10" s="250">
        <v>9.1</v>
      </c>
      <c r="G10" s="250">
        <v>9.3000000000000007</v>
      </c>
      <c r="H10" s="250">
        <v>8.9</v>
      </c>
      <c r="I10" s="250">
        <v>9.6999999999999993</v>
      </c>
      <c r="J10" s="250">
        <v>9.1999999999999993</v>
      </c>
      <c r="K10" s="250">
        <v>9</v>
      </c>
      <c r="L10" s="250"/>
      <c r="M10" s="249">
        <v>10.4</v>
      </c>
      <c r="N10" s="377">
        <v>8.1999999999999993</v>
      </c>
      <c r="O10" s="377">
        <v>8</v>
      </c>
      <c r="P10" s="250">
        <v>12.1</v>
      </c>
      <c r="Q10" s="250">
        <v>10</v>
      </c>
      <c r="R10" s="250">
        <v>8.5</v>
      </c>
      <c r="S10" s="250">
        <v>8</v>
      </c>
      <c r="T10" s="250">
        <v>10.4</v>
      </c>
      <c r="U10" s="250">
        <v>10.3</v>
      </c>
      <c r="V10" s="250">
        <v>7.7</v>
      </c>
      <c r="W10" s="250">
        <v>7.9</v>
      </c>
      <c r="X10" s="250">
        <v>10.3</v>
      </c>
      <c r="Y10" s="250">
        <v>11</v>
      </c>
      <c r="Z10" s="250">
        <v>7.9</v>
      </c>
      <c r="AA10" s="250">
        <v>8.5</v>
      </c>
      <c r="AB10" s="250">
        <v>9.9</v>
      </c>
      <c r="AC10" s="250">
        <v>9.4</v>
      </c>
      <c r="AD10" s="250">
        <v>8.1</v>
      </c>
      <c r="AE10" s="250">
        <v>7.8</v>
      </c>
      <c r="AF10" s="250">
        <v>10.199999999999999</v>
      </c>
      <c r="AG10" s="250"/>
      <c r="AH10" s="250"/>
      <c r="AI10" s="250"/>
      <c r="AJ10" s="250"/>
      <c r="AK10" s="246"/>
      <c r="AL10" s="246"/>
      <c r="AM10" s="246"/>
      <c r="AN10" s="246"/>
      <c r="AO10" s="246"/>
      <c r="AP10" s="246"/>
    </row>
    <row r="11" spans="1:42">
      <c r="B11" s="68" t="s">
        <v>372</v>
      </c>
      <c r="C11" s="68"/>
      <c r="D11" s="252">
        <v>0.45</v>
      </c>
      <c r="E11" s="252">
        <v>0.42</v>
      </c>
      <c r="F11" s="252">
        <v>0.42</v>
      </c>
      <c r="G11" s="252">
        <v>0.44</v>
      </c>
      <c r="H11" s="252">
        <v>0.41</v>
      </c>
      <c r="I11" s="252">
        <v>0.45</v>
      </c>
      <c r="J11" s="252">
        <v>0.44</v>
      </c>
      <c r="K11" s="252">
        <v>0.42</v>
      </c>
      <c r="L11" s="252"/>
      <c r="M11" s="251">
        <v>0.53</v>
      </c>
      <c r="N11" s="378">
        <v>0.35</v>
      </c>
      <c r="O11" s="378">
        <v>0.32</v>
      </c>
      <c r="P11" s="252">
        <v>0.6</v>
      </c>
      <c r="Q11" s="252">
        <v>0.5</v>
      </c>
      <c r="R11" s="252">
        <v>0.37</v>
      </c>
      <c r="S11" s="252">
        <v>0.31</v>
      </c>
      <c r="T11" s="252">
        <v>0.51</v>
      </c>
      <c r="U11" s="252">
        <v>0.53</v>
      </c>
      <c r="V11" s="252">
        <v>0.32</v>
      </c>
      <c r="W11" s="252">
        <v>0.31</v>
      </c>
      <c r="X11" s="252">
        <v>0.55000000000000004</v>
      </c>
      <c r="Y11" s="252">
        <v>0.54</v>
      </c>
      <c r="Z11" s="252">
        <v>0.34</v>
      </c>
      <c r="AA11" s="252">
        <v>0.38</v>
      </c>
      <c r="AB11" s="252">
        <v>0.5</v>
      </c>
      <c r="AC11" s="252">
        <v>0.49</v>
      </c>
      <c r="AD11" s="252">
        <v>0.35</v>
      </c>
      <c r="AE11" s="252">
        <v>0.34</v>
      </c>
      <c r="AF11" s="252">
        <v>0.46</v>
      </c>
      <c r="AG11" s="252">
        <v>0.5</v>
      </c>
      <c r="AH11" s="252">
        <v>0.36</v>
      </c>
      <c r="AI11" s="252">
        <v>0.42</v>
      </c>
      <c r="AJ11" s="252">
        <v>0.55000000000000004</v>
      </c>
      <c r="AK11" s="246"/>
      <c r="AL11" s="246"/>
      <c r="AM11" s="246"/>
      <c r="AN11" s="246"/>
      <c r="AO11" s="246"/>
      <c r="AP11" s="246"/>
    </row>
    <row r="12" spans="1:42">
      <c r="B12" s="68" t="s">
        <v>373</v>
      </c>
      <c r="C12" s="68"/>
      <c r="D12" s="252">
        <v>0.94</v>
      </c>
      <c r="E12" s="252">
        <v>0.93</v>
      </c>
      <c r="F12" s="252">
        <v>0.93</v>
      </c>
      <c r="G12" s="252">
        <v>0.93</v>
      </c>
      <c r="H12" s="252">
        <v>0.92</v>
      </c>
      <c r="I12" s="252">
        <v>0.93</v>
      </c>
      <c r="J12" s="252">
        <v>0.94</v>
      </c>
      <c r="K12" s="252">
        <v>0.93300000000000005</v>
      </c>
      <c r="L12" s="252"/>
      <c r="M12" s="251">
        <v>0.94</v>
      </c>
      <c r="N12" s="378">
        <v>0.94</v>
      </c>
      <c r="O12" s="378">
        <v>0.95</v>
      </c>
      <c r="P12" s="252">
        <v>0.93</v>
      </c>
      <c r="Q12" s="252">
        <v>0.93</v>
      </c>
      <c r="R12" s="252">
        <v>0.93</v>
      </c>
      <c r="S12" s="252">
        <v>0.87</v>
      </c>
      <c r="T12" s="252">
        <v>0.96</v>
      </c>
      <c r="U12" s="252">
        <v>0.93</v>
      </c>
      <c r="V12" s="252">
        <v>0.92</v>
      </c>
      <c r="W12" s="252">
        <v>0.93</v>
      </c>
      <c r="X12" s="252">
        <v>0.94</v>
      </c>
      <c r="Y12" s="252">
        <v>0.92</v>
      </c>
      <c r="Z12" s="252">
        <v>0.92</v>
      </c>
      <c r="AA12" s="252">
        <v>0.93</v>
      </c>
      <c r="AB12" s="252">
        <v>0.93</v>
      </c>
      <c r="AC12" s="252">
        <v>0.94</v>
      </c>
      <c r="AD12" s="252">
        <v>0.92</v>
      </c>
      <c r="AE12" s="252">
        <v>0.94</v>
      </c>
      <c r="AF12" s="252">
        <v>0.89</v>
      </c>
      <c r="AG12" s="252">
        <v>0.9</v>
      </c>
      <c r="AH12" s="252">
        <v>0.93</v>
      </c>
      <c r="AI12" s="252">
        <v>0.94</v>
      </c>
      <c r="AJ12" s="252">
        <v>0.94</v>
      </c>
      <c r="AK12" s="246"/>
      <c r="AL12" s="246"/>
      <c r="AM12" s="246"/>
      <c r="AN12" s="246"/>
      <c r="AO12" s="246"/>
      <c r="AP12" s="246"/>
    </row>
    <row r="13" spans="1:42">
      <c r="B13" s="68" t="s">
        <v>374</v>
      </c>
      <c r="C13" s="68"/>
      <c r="D13" s="248">
        <v>15.2</v>
      </c>
      <c r="E13" s="248">
        <v>12</v>
      </c>
      <c r="F13" s="248">
        <v>10</v>
      </c>
      <c r="G13" s="248">
        <v>8.5</v>
      </c>
      <c r="H13" s="248">
        <v>6</v>
      </c>
      <c r="I13" s="248">
        <v>5.8</v>
      </c>
      <c r="J13" s="248">
        <v>5</v>
      </c>
      <c r="K13" s="248">
        <v>5.3</v>
      </c>
      <c r="L13" s="248"/>
      <c r="M13" s="247">
        <v>4.9000000000000004</v>
      </c>
      <c r="N13" s="376">
        <v>3.2</v>
      </c>
      <c r="O13" s="376">
        <v>2.6</v>
      </c>
      <c r="P13" s="248">
        <v>4.5999999999999996</v>
      </c>
      <c r="Q13" s="248">
        <v>3.9</v>
      </c>
      <c r="R13" s="248">
        <v>2.8</v>
      </c>
      <c r="S13" s="248">
        <v>2.2000000000000002</v>
      </c>
      <c r="T13" s="248">
        <v>3.1</v>
      </c>
      <c r="U13" s="248">
        <v>3.3</v>
      </c>
      <c r="V13" s="248">
        <v>1.9</v>
      </c>
      <c r="W13" s="248">
        <v>1.8</v>
      </c>
      <c r="X13" s="248">
        <v>3</v>
      </c>
      <c r="Y13" s="248">
        <v>2.9</v>
      </c>
      <c r="Z13" s="248">
        <v>1.7</v>
      </c>
      <c r="AA13" s="248">
        <v>1.8</v>
      </c>
      <c r="AB13" s="248">
        <v>2.1</v>
      </c>
      <c r="AC13" s="248">
        <v>1.8</v>
      </c>
      <c r="AD13" s="248">
        <v>1.3</v>
      </c>
      <c r="AE13" s="248">
        <v>1.2</v>
      </c>
      <c r="AF13" s="248">
        <v>1.7</v>
      </c>
      <c r="AG13" s="248">
        <v>1.5</v>
      </c>
      <c r="AH13" s="248">
        <v>1.3</v>
      </c>
      <c r="AI13" s="248">
        <v>1.4</v>
      </c>
      <c r="AJ13" s="248">
        <v>1.6</v>
      </c>
      <c r="AK13" s="242"/>
      <c r="AL13" s="243"/>
      <c r="AM13" s="242"/>
      <c r="AN13" s="243"/>
      <c r="AO13" s="242"/>
      <c r="AP13" s="243"/>
    </row>
    <row r="14" spans="1:42">
      <c r="B14" s="68" t="s">
        <v>375</v>
      </c>
      <c r="C14" s="68"/>
      <c r="D14" s="248">
        <v>29.2</v>
      </c>
      <c r="E14" s="248">
        <v>27.6</v>
      </c>
      <c r="F14" s="248">
        <v>27.434000000000001</v>
      </c>
      <c r="G14" s="248"/>
      <c r="H14" s="248"/>
      <c r="I14" s="248"/>
      <c r="J14" s="248"/>
      <c r="K14" s="248"/>
      <c r="L14" s="248"/>
      <c r="M14" s="247">
        <v>8.6</v>
      </c>
      <c r="N14" s="376">
        <v>6.3</v>
      </c>
      <c r="O14" s="376">
        <v>5.5</v>
      </c>
      <c r="P14" s="248">
        <v>8.8000000000000007</v>
      </c>
      <c r="Q14" s="248">
        <v>7.7</v>
      </c>
      <c r="R14" s="248">
        <v>7.0030000000000001</v>
      </c>
      <c r="S14" s="248">
        <v>5.7</v>
      </c>
      <c r="T14" s="248">
        <v>7.2290000000000001</v>
      </c>
      <c r="U14" s="248">
        <v>7.6920000000000002</v>
      </c>
      <c r="V14" s="248">
        <v>5.2060000000000004</v>
      </c>
      <c r="W14" s="248">
        <v>5.36</v>
      </c>
      <c r="X14" s="248">
        <v>9.1760000000000002</v>
      </c>
      <c r="Y14" s="248"/>
      <c r="Z14" s="248"/>
      <c r="AA14" s="248"/>
      <c r="AB14" s="248"/>
      <c r="AC14" s="248"/>
      <c r="AD14" s="248"/>
      <c r="AE14" s="248"/>
      <c r="AF14" s="248"/>
      <c r="AG14" s="248"/>
      <c r="AH14" s="248"/>
      <c r="AI14" s="248"/>
      <c r="AJ14" s="248"/>
      <c r="AK14" s="246"/>
      <c r="AL14" s="246"/>
      <c r="AM14" s="246"/>
      <c r="AN14" s="246"/>
      <c r="AO14" s="246"/>
      <c r="AP14" s="246"/>
    </row>
    <row r="15" spans="1:42">
      <c r="B15" s="244" t="s">
        <v>376</v>
      </c>
      <c r="C15" s="235"/>
      <c r="D15" s="244"/>
      <c r="E15" s="244"/>
      <c r="F15" s="244"/>
      <c r="G15" s="244"/>
      <c r="H15" s="245"/>
      <c r="I15" s="245"/>
      <c r="J15" s="245"/>
      <c r="K15" s="245"/>
      <c r="L15" s="266"/>
      <c r="M15" s="244"/>
      <c r="N15" s="375"/>
      <c r="O15" s="375"/>
      <c r="P15" s="244"/>
      <c r="Q15" s="244"/>
      <c r="R15" s="244"/>
      <c r="S15" s="244"/>
      <c r="T15" s="244"/>
      <c r="U15" s="244"/>
      <c r="V15" s="244"/>
      <c r="W15" s="244"/>
      <c r="X15" s="244"/>
      <c r="Y15" s="244"/>
      <c r="Z15" s="244"/>
      <c r="AA15" s="244"/>
      <c r="AB15" s="245"/>
      <c r="AC15" s="245"/>
      <c r="AD15" s="245"/>
      <c r="AE15" s="245"/>
      <c r="AF15" s="245"/>
      <c r="AG15" s="245"/>
      <c r="AH15" s="245"/>
      <c r="AI15" s="245"/>
      <c r="AJ15" s="245"/>
      <c r="AK15" s="246"/>
      <c r="AL15" s="246"/>
      <c r="AM15" s="246"/>
      <c r="AN15" s="246"/>
      <c r="AO15" s="246"/>
      <c r="AP15" s="246"/>
    </row>
    <row r="16" spans="1:42">
      <c r="B16" s="68" t="s">
        <v>377</v>
      </c>
      <c r="C16" s="68"/>
      <c r="D16" s="248">
        <v>3.4</v>
      </c>
      <c r="E16" s="248">
        <v>2.1</v>
      </c>
      <c r="F16" s="248">
        <v>1</v>
      </c>
      <c r="G16" s="246"/>
      <c r="H16" s="246"/>
      <c r="I16" s="246"/>
      <c r="J16" s="246"/>
      <c r="K16" s="246"/>
      <c r="L16" s="246"/>
      <c r="M16" s="247">
        <v>3.4</v>
      </c>
      <c r="N16" s="376">
        <v>2.7</v>
      </c>
      <c r="O16" s="376">
        <v>2.1</v>
      </c>
      <c r="P16" s="248">
        <v>2.1</v>
      </c>
      <c r="Q16" s="248">
        <v>2.1</v>
      </c>
      <c r="R16" s="248">
        <v>1.7</v>
      </c>
      <c r="S16" s="248">
        <v>1.4</v>
      </c>
      <c r="T16" s="248">
        <v>1</v>
      </c>
      <c r="U16" s="248">
        <v>1</v>
      </c>
      <c r="V16" s="246"/>
      <c r="W16" s="246"/>
      <c r="X16" s="246"/>
      <c r="Y16" s="246"/>
      <c r="Z16" s="246"/>
      <c r="AA16" s="246"/>
      <c r="AB16" s="246"/>
      <c r="AC16" s="248"/>
      <c r="AD16" s="248"/>
      <c r="AE16" s="248"/>
      <c r="AF16" s="248"/>
      <c r="AG16" s="248"/>
      <c r="AH16" s="248"/>
      <c r="AI16" s="248"/>
      <c r="AJ16" s="248"/>
      <c r="AK16" s="246"/>
      <c r="AL16" s="246"/>
      <c r="AM16" s="246"/>
      <c r="AN16" s="246"/>
      <c r="AO16" s="246"/>
      <c r="AP16" s="246"/>
    </row>
    <row r="17" spans="2:42">
      <c r="B17" s="68" t="s">
        <v>378</v>
      </c>
      <c r="C17" s="68"/>
      <c r="D17" s="254">
        <v>1.7</v>
      </c>
      <c r="E17" s="254">
        <v>1</v>
      </c>
      <c r="F17" s="254">
        <v>0.8</v>
      </c>
      <c r="G17" s="246"/>
      <c r="H17" s="246"/>
      <c r="I17" s="246"/>
      <c r="J17" s="246"/>
      <c r="K17" s="246"/>
      <c r="L17" s="246"/>
      <c r="M17" s="253">
        <v>1.7</v>
      </c>
      <c r="N17" s="379">
        <v>1.7</v>
      </c>
      <c r="O17" s="379">
        <v>1.6</v>
      </c>
      <c r="P17" s="254">
        <v>1.3</v>
      </c>
      <c r="Q17" s="254">
        <v>1</v>
      </c>
      <c r="R17" s="254">
        <v>1</v>
      </c>
      <c r="S17" s="254">
        <v>0.8</v>
      </c>
      <c r="T17" s="254">
        <v>0.8</v>
      </c>
      <c r="U17" s="254">
        <v>0.8</v>
      </c>
      <c r="V17" s="246"/>
      <c r="W17" s="246"/>
      <c r="X17" s="246"/>
      <c r="Y17" s="246"/>
      <c r="Z17" s="246"/>
      <c r="AA17" s="246"/>
      <c r="AB17" s="246"/>
      <c r="AC17" s="248"/>
      <c r="AD17" s="248"/>
      <c r="AE17" s="248"/>
      <c r="AF17" s="248"/>
      <c r="AG17" s="248"/>
      <c r="AH17" s="248"/>
      <c r="AI17" s="248"/>
      <c r="AJ17" s="248"/>
      <c r="AK17" s="246"/>
      <c r="AL17" s="246"/>
      <c r="AM17" s="246"/>
      <c r="AN17" s="246"/>
      <c r="AO17" s="246"/>
      <c r="AP17" s="246"/>
    </row>
    <row r="18" spans="2:42">
      <c r="B18" s="68" t="s">
        <v>379</v>
      </c>
      <c r="C18" s="68"/>
      <c r="D18" s="254">
        <v>1.7</v>
      </c>
      <c r="E18" s="254">
        <v>1</v>
      </c>
      <c r="F18" s="254">
        <v>0.8</v>
      </c>
      <c r="G18" s="246"/>
      <c r="H18" s="246"/>
      <c r="I18" s="246"/>
      <c r="J18" s="246"/>
      <c r="K18" s="246"/>
      <c r="L18" s="246"/>
      <c r="M18" s="253">
        <v>1.7</v>
      </c>
      <c r="N18" s="379">
        <v>1.7</v>
      </c>
      <c r="O18" s="379">
        <v>1.6</v>
      </c>
      <c r="P18" s="254">
        <v>1.3</v>
      </c>
      <c r="Q18" s="254">
        <v>1</v>
      </c>
      <c r="R18" s="254">
        <v>1</v>
      </c>
      <c r="S18" s="254">
        <v>0.8</v>
      </c>
      <c r="T18" s="254">
        <v>0.8</v>
      </c>
      <c r="U18" s="254">
        <v>0.8</v>
      </c>
      <c r="V18" s="246"/>
      <c r="W18" s="246"/>
      <c r="X18" s="246"/>
      <c r="Y18" s="246"/>
      <c r="Z18" s="246"/>
      <c r="AA18" s="246"/>
      <c r="AB18" s="246"/>
      <c r="AC18" s="248"/>
      <c r="AD18" s="248"/>
      <c r="AE18" s="248"/>
      <c r="AF18" s="248"/>
      <c r="AG18" s="248"/>
      <c r="AH18" s="248"/>
      <c r="AI18" s="248"/>
      <c r="AJ18" s="248"/>
      <c r="AK18" s="246"/>
      <c r="AL18" s="246"/>
      <c r="AM18" s="246"/>
      <c r="AN18" s="246"/>
      <c r="AO18" s="246"/>
      <c r="AP18" s="246"/>
    </row>
    <row r="19" spans="2:42">
      <c r="B19" s="68" t="s">
        <v>371</v>
      </c>
      <c r="C19" s="68"/>
      <c r="D19" s="248">
        <v>7.6</v>
      </c>
      <c r="E19" s="248">
        <v>7.3</v>
      </c>
      <c r="F19" s="248">
        <v>7.3</v>
      </c>
      <c r="G19" s="246"/>
      <c r="H19" s="246"/>
      <c r="I19" s="246"/>
      <c r="J19" s="246"/>
      <c r="K19" s="246"/>
      <c r="L19" s="246"/>
      <c r="M19" s="247">
        <v>8</v>
      </c>
      <c r="N19" s="376">
        <v>6.7</v>
      </c>
      <c r="O19" s="376">
        <v>8</v>
      </c>
      <c r="P19" s="248">
        <v>7.5</v>
      </c>
      <c r="Q19" s="248">
        <v>7.3</v>
      </c>
      <c r="R19" s="248">
        <v>6.6</v>
      </c>
      <c r="S19" s="248">
        <v>7.7</v>
      </c>
      <c r="T19" s="248">
        <v>7.8</v>
      </c>
      <c r="U19" s="248">
        <v>7.3</v>
      </c>
      <c r="V19" s="246"/>
      <c r="W19" s="246"/>
      <c r="X19" s="246"/>
      <c r="Y19" s="246"/>
      <c r="Z19" s="246"/>
      <c r="AA19" s="246"/>
      <c r="AB19" s="246"/>
      <c r="AC19" s="248"/>
      <c r="AD19" s="248"/>
      <c r="AE19" s="248"/>
      <c r="AF19" s="248"/>
      <c r="AG19" s="248"/>
      <c r="AH19" s="248"/>
      <c r="AI19" s="248"/>
      <c r="AJ19" s="248"/>
      <c r="AK19" s="246"/>
      <c r="AL19" s="246"/>
      <c r="AM19" s="246"/>
      <c r="AN19" s="246"/>
      <c r="AO19" s="246"/>
      <c r="AP19" s="246"/>
    </row>
    <row r="20" spans="2:42">
      <c r="B20" s="68" t="s">
        <v>380</v>
      </c>
      <c r="C20" s="68"/>
      <c r="D20" s="252">
        <v>0.45</v>
      </c>
      <c r="E20" s="252">
        <v>0.45</v>
      </c>
      <c r="F20" s="252">
        <v>0.41</v>
      </c>
      <c r="G20" s="246"/>
      <c r="H20" s="246"/>
      <c r="I20" s="246"/>
      <c r="J20" s="246"/>
      <c r="K20" s="246"/>
      <c r="L20" s="246"/>
      <c r="M20" s="251">
        <v>0.5</v>
      </c>
      <c r="N20" s="378">
        <v>0.36</v>
      </c>
      <c r="O20" s="378">
        <v>0.49</v>
      </c>
      <c r="P20" s="252">
        <v>0.44</v>
      </c>
      <c r="Q20" s="252">
        <v>0.46</v>
      </c>
      <c r="R20" s="252">
        <v>0.39</v>
      </c>
      <c r="S20" s="252">
        <v>0.47</v>
      </c>
      <c r="T20" s="252">
        <v>0.47</v>
      </c>
      <c r="U20" s="252">
        <v>0.41</v>
      </c>
      <c r="V20" s="246"/>
      <c r="W20" s="246"/>
      <c r="X20" s="246"/>
      <c r="Y20" s="246"/>
      <c r="Z20" s="246"/>
      <c r="AA20" s="246"/>
      <c r="AB20" s="246"/>
      <c r="AC20" s="248"/>
      <c r="AD20" s="248"/>
      <c r="AE20" s="248"/>
      <c r="AF20" s="248"/>
      <c r="AG20" s="248"/>
      <c r="AH20" s="248"/>
      <c r="AI20" s="248"/>
      <c r="AJ20" s="248"/>
      <c r="AK20" s="246"/>
      <c r="AL20" s="246"/>
      <c r="AM20" s="246"/>
      <c r="AN20" s="246"/>
      <c r="AO20" s="246"/>
      <c r="AP20" s="246"/>
    </row>
    <row r="21" spans="2:42">
      <c r="B21" s="68" t="s">
        <v>381</v>
      </c>
      <c r="C21" s="68"/>
      <c r="D21" s="252">
        <v>0.96</v>
      </c>
      <c r="E21" s="252">
        <v>0.98</v>
      </c>
      <c r="F21" s="252">
        <v>0.98</v>
      </c>
      <c r="G21" s="246"/>
      <c r="H21" s="246"/>
      <c r="I21" s="246"/>
      <c r="J21" s="246"/>
      <c r="K21" s="246"/>
      <c r="L21" s="246"/>
      <c r="M21" s="251">
        <v>0.95</v>
      </c>
      <c r="N21" s="378">
        <v>0.97</v>
      </c>
      <c r="O21" s="378">
        <v>0.96</v>
      </c>
      <c r="P21" s="252">
        <v>0.95</v>
      </c>
      <c r="Q21" s="252">
        <v>0.98</v>
      </c>
      <c r="R21" s="252">
        <v>0.98</v>
      </c>
      <c r="S21" s="252">
        <v>0.97</v>
      </c>
      <c r="T21" s="252">
        <v>0.97</v>
      </c>
      <c r="U21" s="252">
        <v>0.98</v>
      </c>
      <c r="V21" s="246"/>
      <c r="W21" s="246"/>
      <c r="X21" s="246"/>
      <c r="Y21" s="246"/>
      <c r="Z21" s="246"/>
      <c r="AA21" s="246"/>
      <c r="AB21" s="246"/>
      <c r="AC21" s="248"/>
      <c r="AD21" s="248"/>
      <c r="AE21" s="248"/>
      <c r="AF21" s="248"/>
      <c r="AG21" s="248"/>
      <c r="AH21" s="248"/>
      <c r="AI21" s="248"/>
      <c r="AJ21" s="248"/>
      <c r="AK21" s="246"/>
      <c r="AL21" s="246"/>
      <c r="AM21" s="246"/>
      <c r="AN21" s="246"/>
      <c r="AO21" s="246"/>
      <c r="AP21" s="246"/>
    </row>
    <row r="22" spans="2:42">
      <c r="B22" s="68" t="s">
        <v>382</v>
      </c>
      <c r="C22" s="68"/>
      <c r="D22" s="254">
        <v>5.7</v>
      </c>
      <c r="E22" s="254">
        <v>3.5</v>
      </c>
      <c r="F22" s="254">
        <v>0.6</v>
      </c>
      <c r="G22" s="246"/>
      <c r="H22" s="246"/>
      <c r="I22" s="246"/>
      <c r="J22" s="246"/>
      <c r="K22" s="246"/>
      <c r="L22" s="246"/>
      <c r="M22" s="253">
        <v>1.8</v>
      </c>
      <c r="N22" s="379">
        <v>1.3</v>
      </c>
      <c r="O22" s="379">
        <v>1.6</v>
      </c>
      <c r="P22" s="254">
        <v>1.1000000000000001</v>
      </c>
      <c r="Q22" s="254">
        <v>1</v>
      </c>
      <c r="R22" s="254">
        <v>0.86</v>
      </c>
      <c r="S22" s="254">
        <v>0.8</v>
      </c>
      <c r="T22" s="254">
        <v>0.8</v>
      </c>
      <c r="U22" s="254">
        <v>0.6</v>
      </c>
      <c r="V22" s="246"/>
      <c r="W22" s="246"/>
      <c r="X22" s="246"/>
      <c r="Y22" s="246"/>
      <c r="Z22" s="246"/>
      <c r="AA22" s="246"/>
      <c r="AB22" s="246"/>
      <c r="AC22" s="248"/>
      <c r="AD22" s="248"/>
      <c r="AE22" s="248"/>
      <c r="AF22" s="248"/>
      <c r="AG22" s="248"/>
      <c r="AH22" s="248"/>
      <c r="AI22" s="248"/>
      <c r="AJ22" s="248"/>
      <c r="AK22" s="246"/>
      <c r="AL22" s="246"/>
      <c r="AM22" s="246"/>
      <c r="AN22" s="246"/>
      <c r="AO22" s="246"/>
      <c r="AP22" s="246"/>
    </row>
    <row r="23" spans="2:42">
      <c r="B23" s="244" t="s">
        <v>320</v>
      </c>
      <c r="C23" s="235"/>
      <c r="D23" s="244"/>
      <c r="E23" s="244"/>
      <c r="F23" s="244"/>
      <c r="G23" s="244"/>
      <c r="H23" s="245"/>
      <c r="I23" s="245"/>
      <c r="J23" s="245"/>
      <c r="K23" s="245"/>
      <c r="L23" s="266"/>
      <c r="M23" s="244"/>
      <c r="N23" s="375"/>
      <c r="O23" s="375"/>
      <c r="P23" s="244"/>
      <c r="Q23" s="244"/>
      <c r="R23" s="244"/>
      <c r="S23" s="244"/>
      <c r="T23" s="244"/>
      <c r="U23" s="244"/>
      <c r="V23" s="244"/>
      <c r="W23" s="244"/>
      <c r="X23" s="244"/>
      <c r="Y23" s="244"/>
      <c r="Z23" s="244"/>
      <c r="AA23" s="244"/>
      <c r="AB23" s="245"/>
      <c r="AC23" s="245"/>
      <c r="AD23" s="245"/>
      <c r="AE23" s="245"/>
      <c r="AF23" s="245"/>
      <c r="AG23" s="245"/>
      <c r="AH23" s="245"/>
      <c r="AI23" s="245"/>
      <c r="AJ23" s="245"/>
      <c r="AK23" s="246"/>
      <c r="AL23" s="246"/>
      <c r="AM23" s="246"/>
      <c r="AN23" s="246"/>
      <c r="AO23" s="246"/>
      <c r="AP23" s="246"/>
    </row>
    <row r="24" spans="2:42">
      <c r="B24" s="255" t="s">
        <v>383</v>
      </c>
      <c r="C24" s="255"/>
      <c r="D24" s="257">
        <f>+M24+N24+O24+P24</f>
        <v>6.63</v>
      </c>
      <c r="E24" s="257">
        <v>8.3000000000000007</v>
      </c>
      <c r="F24" s="257">
        <v>8.8000000000000007</v>
      </c>
      <c r="G24" s="248"/>
      <c r="H24" s="248"/>
      <c r="I24" s="248"/>
      <c r="J24" s="248"/>
      <c r="K24" s="248"/>
      <c r="L24" s="248"/>
      <c r="M24" s="256">
        <f>+'MB statistics 2018-Q4 2020'!H6/1000</f>
        <v>2.23</v>
      </c>
      <c r="N24" s="380">
        <v>0.3</v>
      </c>
      <c r="O24" s="380">
        <v>1</v>
      </c>
      <c r="P24" s="257">
        <v>3.1</v>
      </c>
      <c r="Q24" s="257">
        <v>3</v>
      </c>
      <c r="R24" s="257">
        <v>0.5</v>
      </c>
      <c r="S24" s="257">
        <v>1.1000000000000001</v>
      </c>
      <c r="T24" s="257">
        <v>3.7</v>
      </c>
      <c r="U24" s="257">
        <v>2.8</v>
      </c>
      <c r="V24" s="257">
        <v>0.3</v>
      </c>
      <c r="W24" s="257">
        <v>0.9</v>
      </c>
      <c r="X24" s="257">
        <v>4.8</v>
      </c>
      <c r="Y24" s="248"/>
      <c r="Z24" s="257"/>
      <c r="AA24" s="248"/>
      <c r="AB24" s="248"/>
      <c r="AC24" s="248"/>
      <c r="AD24" s="257"/>
      <c r="AE24" s="248"/>
      <c r="AF24" s="248"/>
      <c r="AG24" s="248"/>
      <c r="AH24" s="248"/>
      <c r="AI24" s="248"/>
      <c r="AJ24" s="248"/>
      <c r="AK24" s="246"/>
      <c r="AL24" s="246"/>
      <c r="AM24" s="246"/>
      <c r="AN24" s="246"/>
      <c r="AO24" s="246"/>
      <c r="AP24" s="246"/>
    </row>
    <row r="25" spans="2:42">
      <c r="B25" s="255" t="s">
        <v>374</v>
      </c>
      <c r="C25" s="255"/>
      <c r="D25" s="257">
        <v>4.4000000000000004</v>
      </c>
      <c r="E25" s="255">
        <v>4.5999999999999996</v>
      </c>
      <c r="F25" s="257">
        <v>6.7</v>
      </c>
      <c r="G25" s="248"/>
      <c r="H25" s="248"/>
      <c r="I25" s="248"/>
      <c r="J25" s="248"/>
      <c r="K25" s="248"/>
      <c r="L25" s="248"/>
      <c r="M25" s="253">
        <f>+'MB statistics 2018-Q4 2020'!H7/1000</f>
        <v>1.2909999999999999</v>
      </c>
      <c r="N25" s="381">
        <v>0.7</v>
      </c>
      <c r="O25" s="381">
        <v>0.9</v>
      </c>
      <c r="P25" s="255">
        <v>1.6</v>
      </c>
      <c r="Q25" s="255">
        <v>1.6</v>
      </c>
      <c r="R25" s="255">
        <v>0.4</v>
      </c>
      <c r="S25" s="257">
        <v>0.7</v>
      </c>
      <c r="T25" s="257">
        <v>1.9</v>
      </c>
      <c r="U25" s="257">
        <v>1.8</v>
      </c>
      <c r="V25" s="257">
        <v>0.7</v>
      </c>
      <c r="W25" s="257">
        <v>0.9</v>
      </c>
      <c r="X25" s="248">
        <v>3.3</v>
      </c>
      <c r="Y25" s="248"/>
      <c r="Z25" s="248"/>
      <c r="AA25" s="248"/>
      <c r="AB25" s="248"/>
      <c r="AC25" s="248"/>
      <c r="AD25" s="248"/>
      <c r="AE25" s="248"/>
      <c r="AF25" s="248"/>
      <c r="AG25" s="248"/>
      <c r="AH25" s="248"/>
      <c r="AI25" s="248"/>
      <c r="AJ25" s="248"/>
      <c r="AK25" s="246"/>
      <c r="AL25" s="246"/>
      <c r="AM25" s="246"/>
      <c r="AN25" s="246"/>
      <c r="AO25" s="246"/>
      <c r="AP25" s="246"/>
    </row>
    <row r="26" spans="2:42">
      <c r="B26" s="68" t="s">
        <v>384</v>
      </c>
      <c r="C26" s="68"/>
      <c r="D26" s="257">
        <f>+M26+N26+O26+P26</f>
        <v>5.2</v>
      </c>
      <c r="E26" s="248">
        <v>8.4</v>
      </c>
      <c r="F26" s="248">
        <v>8.4</v>
      </c>
      <c r="G26" s="248"/>
      <c r="H26" s="248"/>
      <c r="I26" s="248"/>
      <c r="J26" s="248"/>
      <c r="K26" s="248"/>
      <c r="L26" s="248"/>
      <c r="M26" s="247">
        <v>0</v>
      </c>
      <c r="N26" s="376">
        <v>1.2</v>
      </c>
      <c r="O26" s="376">
        <v>1.8</v>
      </c>
      <c r="P26" s="248">
        <v>2.2000000000000002</v>
      </c>
      <c r="Q26" s="248">
        <v>2.2999999999999998</v>
      </c>
      <c r="R26" s="248">
        <v>1.9</v>
      </c>
      <c r="S26" s="248">
        <v>1.9</v>
      </c>
      <c r="T26" s="248">
        <v>2.2999999999999998</v>
      </c>
      <c r="U26" s="248">
        <v>2.2999999999999998</v>
      </c>
      <c r="V26" s="248">
        <v>1.8</v>
      </c>
      <c r="W26" s="248">
        <v>1.9</v>
      </c>
      <c r="X26" s="248">
        <v>2.4</v>
      </c>
      <c r="Y26" s="248"/>
      <c r="Z26" s="248"/>
      <c r="AA26" s="248"/>
      <c r="AB26" s="248"/>
      <c r="AC26" s="248"/>
      <c r="AD26" s="248"/>
      <c r="AE26" s="248"/>
      <c r="AF26" s="248"/>
      <c r="AG26" s="248"/>
      <c r="AH26" s="248"/>
      <c r="AI26" s="248"/>
      <c r="AJ26" s="248"/>
      <c r="AK26" s="258"/>
      <c r="AL26" s="258"/>
      <c r="AM26" s="258"/>
      <c r="AN26" s="258"/>
      <c r="AO26" s="258"/>
      <c r="AP26" s="258"/>
    </row>
    <row r="27" spans="2:42">
      <c r="B27" s="68" t="s">
        <v>385</v>
      </c>
      <c r="C27" s="68"/>
      <c r="D27" s="246">
        <v>0</v>
      </c>
      <c r="E27" s="246">
        <v>0</v>
      </c>
      <c r="F27" s="246">
        <v>0</v>
      </c>
      <c r="G27" s="248"/>
      <c r="H27" s="248"/>
      <c r="I27" s="248"/>
      <c r="J27" s="248"/>
      <c r="K27" s="248"/>
      <c r="L27" s="248"/>
      <c r="M27" s="317">
        <v>0</v>
      </c>
      <c r="N27" s="382">
        <v>0</v>
      </c>
      <c r="O27" s="382" t="s">
        <v>27</v>
      </c>
      <c r="P27" s="246">
        <v>0</v>
      </c>
      <c r="Q27" s="246">
        <v>0</v>
      </c>
      <c r="R27" s="246">
        <v>0</v>
      </c>
      <c r="S27" s="246">
        <v>0</v>
      </c>
      <c r="T27" s="246">
        <v>0</v>
      </c>
      <c r="U27" s="246">
        <v>0</v>
      </c>
      <c r="V27" s="246">
        <v>0</v>
      </c>
      <c r="W27" s="259">
        <v>0</v>
      </c>
      <c r="X27" s="259">
        <v>0</v>
      </c>
      <c r="Y27" s="248"/>
      <c r="Z27" s="259"/>
      <c r="AA27" s="248"/>
      <c r="AB27" s="248"/>
      <c r="AC27" s="248"/>
      <c r="AD27" s="248"/>
      <c r="AE27" s="248"/>
      <c r="AF27" s="248"/>
      <c r="AG27" s="248"/>
      <c r="AH27" s="248"/>
      <c r="AI27" s="248"/>
      <c r="AJ27" s="248"/>
      <c r="AK27" s="246"/>
      <c r="AL27" s="246"/>
      <c r="AM27" s="246"/>
      <c r="AN27" s="246"/>
      <c r="AO27" s="246"/>
      <c r="AP27" s="246"/>
    </row>
    <row r="28" spans="2:42">
      <c r="B28" s="68" t="s">
        <v>375</v>
      </c>
      <c r="C28" s="68"/>
      <c r="D28" s="248">
        <v>11.6</v>
      </c>
      <c r="E28" s="248">
        <v>14.7</v>
      </c>
      <c r="F28" s="248">
        <v>15.295999999999999</v>
      </c>
      <c r="G28" s="248"/>
      <c r="H28" s="248"/>
      <c r="I28" s="248"/>
      <c r="J28" s="248"/>
      <c r="K28" s="248"/>
      <c r="L28" s="248"/>
      <c r="M28" s="247">
        <v>2.6</v>
      </c>
      <c r="N28" s="376">
        <v>2.5</v>
      </c>
      <c r="O28" s="376">
        <v>3</v>
      </c>
      <c r="P28" s="248">
        <v>3.6</v>
      </c>
      <c r="Q28" s="248">
        <v>4.0999999999999996</v>
      </c>
      <c r="R28" s="248">
        <v>3.34</v>
      </c>
      <c r="S28" s="248">
        <v>3.2519999999999998</v>
      </c>
      <c r="T28" s="248">
        <v>4.0270000000000001</v>
      </c>
      <c r="U28" s="248">
        <v>4.3129999999999997</v>
      </c>
      <c r="V28" s="248">
        <v>3.4620000000000002</v>
      </c>
      <c r="W28" s="248">
        <v>3.464</v>
      </c>
      <c r="X28" s="248">
        <v>4.0570000000000004</v>
      </c>
      <c r="Y28" s="248"/>
      <c r="Z28" s="248"/>
      <c r="AA28" s="248"/>
      <c r="AB28" s="248"/>
      <c r="AC28" s="248"/>
      <c r="AD28" s="248"/>
      <c r="AE28" s="248"/>
      <c r="AF28" s="248"/>
      <c r="AG28" s="248"/>
      <c r="AH28" s="248"/>
      <c r="AI28" s="248"/>
      <c r="AJ28" s="248"/>
      <c r="AK28" s="246"/>
      <c r="AL28" s="246"/>
      <c r="AM28" s="246"/>
      <c r="AN28" s="246"/>
      <c r="AO28" s="246"/>
      <c r="AP28" s="246"/>
    </row>
    <row r="29" spans="2:42">
      <c r="B29" s="68" t="s">
        <v>386</v>
      </c>
      <c r="C29" s="68"/>
      <c r="D29" s="257">
        <v>90.3</v>
      </c>
      <c r="E29" s="257">
        <v>125</v>
      </c>
      <c r="F29" s="257">
        <v>131.1</v>
      </c>
      <c r="G29" s="248"/>
      <c r="H29" s="248"/>
      <c r="I29" s="248"/>
      <c r="J29" s="248"/>
      <c r="K29" s="248"/>
      <c r="L29" s="248"/>
      <c r="M29" s="256">
        <v>20.399999999999999</v>
      </c>
      <c r="N29" s="380">
        <v>23.2</v>
      </c>
      <c r="O29" s="380">
        <v>20.100000000000001</v>
      </c>
      <c r="P29" s="257">
        <v>26.7</v>
      </c>
      <c r="Q29" s="257">
        <v>36.700000000000003</v>
      </c>
      <c r="R29" s="257">
        <v>30.8</v>
      </c>
      <c r="S29" s="257">
        <v>31.7</v>
      </c>
      <c r="T29" s="257">
        <v>25.8</v>
      </c>
      <c r="U29" s="257">
        <v>25.5</v>
      </c>
      <c r="V29" s="257">
        <v>31.3</v>
      </c>
      <c r="W29" s="257">
        <v>33.9</v>
      </c>
      <c r="X29" s="257">
        <v>40.4</v>
      </c>
      <c r="Y29" s="248"/>
      <c r="Z29" s="248"/>
      <c r="AA29" s="248"/>
      <c r="AB29" s="248"/>
      <c r="AC29" s="248"/>
      <c r="AD29" s="248"/>
      <c r="AE29" s="248"/>
      <c r="AF29" s="248"/>
      <c r="AG29" s="248"/>
      <c r="AH29" s="248"/>
      <c r="AI29" s="248"/>
      <c r="AJ29" s="248"/>
      <c r="AK29" s="246"/>
      <c r="AL29" s="246"/>
      <c r="AM29" s="246"/>
      <c r="AN29" s="246"/>
      <c r="AO29" s="246"/>
      <c r="AP29" s="246"/>
    </row>
    <row r="30" spans="2:42">
      <c r="B30" s="68" t="s">
        <v>387</v>
      </c>
      <c r="C30" s="68"/>
      <c r="D30" s="246">
        <v>2432</v>
      </c>
      <c r="E30" s="246">
        <v>2399</v>
      </c>
      <c r="F30" s="246">
        <v>2526</v>
      </c>
      <c r="G30" s="246"/>
      <c r="H30" s="246"/>
      <c r="I30" s="246"/>
      <c r="J30" s="246"/>
      <c r="K30" s="246"/>
      <c r="L30" s="246"/>
      <c r="M30" s="260">
        <v>825</v>
      </c>
      <c r="N30" s="383">
        <v>106</v>
      </c>
      <c r="O30" s="383">
        <v>436</v>
      </c>
      <c r="P30" s="246">
        <v>1065</v>
      </c>
      <c r="Q30" s="246">
        <v>882</v>
      </c>
      <c r="R30" s="246">
        <v>108</v>
      </c>
      <c r="S30" s="246">
        <v>269</v>
      </c>
      <c r="T30" s="246">
        <v>1140</v>
      </c>
      <c r="U30" s="246">
        <v>884</v>
      </c>
      <c r="V30" s="246">
        <v>76</v>
      </c>
      <c r="W30" s="246">
        <v>149</v>
      </c>
      <c r="X30" s="246">
        <v>1417</v>
      </c>
      <c r="Y30" s="246"/>
      <c r="Z30" s="246"/>
      <c r="AA30" s="246"/>
      <c r="AB30" s="246"/>
      <c r="AC30" s="246"/>
      <c r="AD30" s="246"/>
      <c r="AE30" s="246"/>
      <c r="AF30" s="246"/>
      <c r="AG30" s="246"/>
      <c r="AH30" s="246"/>
      <c r="AI30" s="246"/>
      <c r="AJ30" s="246"/>
      <c r="AK30" s="246"/>
      <c r="AL30" s="246"/>
      <c r="AM30" s="246"/>
      <c r="AN30" s="246"/>
      <c r="AO30" s="246"/>
      <c r="AP30" s="246"/>
    </row>
    <row r="31" spans="2:42">
      <c r="B31" s="68" t="s">
        <v>388</v>
      </c>
      <c r="C31" s="68"/>
      <c r="D31" s="246"/>
      <c r="E31" s="246">
        <v>11431</v>
      </c>
      <c r="F31" s="246">
        <v>10957</v>
      </c>
      <c r="G31" s="246"/>
      <c r="H31" s="246"/>
      <c r="I31" s="246"/>
      <c r="J31" s="246"/>
      <c r="K31" s="246"/>
      <c r="L31" s="246"/>
      <c r="M31" s="253"/>
      <c r="N31" s="379"/>
      <c r="O31" s="379"/>
      <c r="P31" s="246"/>
      <c r="Q31" s="246">
        <v>11431</v>
      </c>
      <c r="R31" s="246">
        <v>11431</v>
      </c>
      <c r="S31" s="246">
        <v>11431</v>
      </c>
      <c r="T31" s="246">
        <v>10957</v>
      </c>
      <c r="U31" s="246">
        <v>10957</v>
      </c>
      <c r="V31" s="246">
        <v>10957</v>
      </c>
      <c r="W31" s="246">
        <v>10957</v>
      </c>
      <c r="X31" s="246">
        <v>10623</v>
      </c>
      <c r="Y31" s="246"/>
      <c r="Z31" s="246"/>
      <c r="AA31" s="246"/>
      <c r="AB31" s="246"/>
      <c r="AC31" s="246"/>
      <c r="AD31" s="246"/>
      <c r="AE31" s="246"/>
      <c r="AF31" s="246"/>
      <c r="AG31" s="246"/>
      <c r="AH31" s="246"/>
      <c r="AI31" s="246"/>
      <c r="AJ31" s="246"/>
      <c r="AK31" s="258"/>
      <c r="AL31" s="258"/>
      <c r="AM31" s="258"/>
      <c r="AN31" s="258"/>
      <c r="AO31" s="258"/>
      <c r="AP31" s="258"/>
    </row>
    <row r="32" spans="2:42">
      <c r="B32" s="244" t="s">
        <v>389</v>
      </c>
      <c r="C32" s="235"/>
      <c r="D32" s="244"/>
      <c r="E32" s="244"/>
      <c r="F32" s="244"/>
      <c r="G32" s="244"/>
      <c r="H32" s="245"/>
      <c r="I32" s="245"/>
      <c r="J32" s="245"/>
      <c r="K32" s="245"/>
      <c r="L32" s="266"/>
      <c r="M32" s="244"/>
      <c r="N32" s="375"/>
      <c r="O32" s="375"/>
      <c r="P32" s="244"/>
      <c r="Q32" s="244"/>
      <c r="R32" s="244"/>
      <c r="S32" s="244"/>
      <c r="T32" s="244"/>
      <c r="U32" s="244"/>
      <c r="V32" s="244"/>
      <c r="W32" s="244"/>
      <c r="X32" s="244"/>
      <c r="Y32" s="244"/>
      <c r="Z32" s="244"/>
      <c r="AA32" s="244"/>
      <c r="AB32" s="245"/>
      <c r="AC32" s="245"/>
      <c r="AD32" s="245"/>
      <c r="AE32" s="245"/>
      <c r="AF32" s="245"/>
      <c r="AG32" s="245"/>
      <c r="AH32" s="245"/>
      <c r="AI32" s="245"/>
      <c r="AJ32" s="245"/>
      <c r="AK32" s="246"/>
      <c r="AL32" s="246"/>
      <c r="AM32" s="246"/>
      <c r="AN32" s="246"/>
      <c r="AO32" s="246"/>
      <c r="AP32" s="246"/>
    </row>
    <row r="33" spans="2:42">
      <c r="B33" s="261" t="s">
        <v>390</v>
      </c>
      <c r="C33" s="68"/>
      <c r="D33" s="326">
        <v>-11.6</v>
      </c>
      <c r="E33" s="326">
        <v>-14.7</v>
      </c>
      <c r="F33" s="326">
        <v>-15.385</v>
      </c>
      <c r="G33" s="326"/>
      <c r="H33" s="326"/>
      <c r="I33" s="326"/>
      <c r="J33" s="326"/>
      <c r="K33" s="326"/>
      <c r="L33" s="248"/>
      <c r="M33" s="327">
        <v>-2.6</v>
      </c>
      <c r="N33" s="384">
        <v>-2.5</v>
      </c>
      <c r="O33" s="384">
        <v>-2.9910000000000001</v>
      </c>
      <c r="P33" s="326">
        <v>-3.605</v>
      </c>
      <c r="Q33" s="326">
        <v>-3.3490000000000002</v>
      </c>
      <c r="R33" s="326">
        <v>-4.0720000000000001</v>
      </c>
      <c r="S33" s="326">
        <v>-3.2519999999999998</v>
      </c>
      <c r="T33" s="326">
        <v>-4.0270000000000001</v>
      </c>
      <c r="U33" s="326">
        <v>-4.3129999999999997</v>
      </c>
      <c r="V33" s="326">
        <v>-3.4620000000000002</v>
      </c>
      <c r="W33" s="326">
        <v>-3.5</v>
      </c>
      <c r="X33" s="326">
        <v>-4.1100000000000003</v>
      </c>
      <c r="Y33" s="263"/>
      <c r="Z33" s="263"/>
      <c r="AA33" s="263"/>
      <c r="AB33" s="263"/>
      <c r="AC33" s="263"/>
      <c r="AD33" s="263"/>
      <c r="AE33" s="263"/>
      <c r="AF33" s="263"/>
      <c r="AG33" s="263"/>
      <c r="AH33" s="263"/>
      <c r="AI33" s="263"/>
      <c r="AJ33" s="263"/>
      <c r="AK33" s="264"/>
      <c r="AL33" s="265"/>
      <c r="AM33" s="264"/>
      <c r="AN33" s="265"/>
      <c r="AO33" s="264"/>
      <c r="AP33" s="265"/>
    </row>
    <row r="34" spans="2:42">
      <c r="B34" s="235"/>
      <c r="C34" s="235"/>
      <c r="D34" s="235"/>
      <c r="E34" s="235"/>
      <c r="F34" s="235"/>
      <c r="G34" s="235"/>
      <c r="H34" s="266"/>
      <c r="I34" s="266"/>
      <c r="J34" s="266"/>
      <c r="K34" s="266"/>
      <c r="L34" s="266"/>
      <c r="M34" s="235"/>
      <c r="N34" s="397"/>
      <c r="O34" s="390"/>
      <c r="P34" s="235"/>
      <c r="Q34" s="235"/>
      <c r="R34" s="235"/>
      <c r="S34" s="235"/>
      <c r="T34" s="235"/>
      <c r="U34" s="235"/>
      <c r="V34" s="235"/>
      <c r="W34" s="235"/>
      <c r="X34" s="235"/>
      <c r="Y34" s="235"/>
      <c r="Z34" s="235"/>
      <c r="AA34" s="235"/>
      <c r="AB34" s="266"/>
      <c r="AC34" s="266"/>
      <c r="AD34" s="266"/>
      <c r="AE34" s="266"/>
      <c r="AF34" s="266"/>
      <c r="AG34" s="266"/>
      <c r="AH34" s="266"/>
      <c r="AI34" s="266"/>
      <c r="AJ34" s="266"/>
      <c r="AK34" s="265"/>
      <c r="AL34" s="267"/>
      <c r="AM34" s="265"/>
      <c r="AN34" s="267"/>
      <c r="AO34" s="265"/>
      <c r="AP34" s="267"/>
    </row>
    <row r="35" spans="2:42">
      <c r="B35" s="240" t="s">
        <v>391</v>
      </c>
      <c r="C35" s="235"/>
      <c r="D35" s="240"/>
      <c r="E35" s="240"/>
      <c r="F35" s="240"/>
      <c r="G35" s="240"/>
      <c r="H35" s="241"/>
      <c r="I35" s="241"/>
      <c r="J35" s="241"/>
      <c r="K35" s="241"/>
      <c r="L35" s="266"/>
      <c r="M35" s="240"/>
      <c r="N35" s="385"/>
      <c r="O35" s="385"/>
      <c r="P35" s="240"/>
      <c r="Q35" s="240"/>
      <c r="R35" s="240"/>
      <c r="S35" s="240"/>
      <c r="T35" s="240"/>
      <c r="U35" s="240"/>
      <c r="V35" s="240"/>
      <c r="W35" s="240"/>
      <c r="X35" s="240"/>
      <c r="Y35" s="240"/>
      <c r="Z35" s="240"/>
      <c r="AA35" s="240"/>
      <c r="AB35" s="241"/>
      <c r="AC35" s="241"/>
      <c r="AD35" s="241"/>
      <c r="AE35" s="241"/>
      <c r="AF35" s="241"/>
      <c r="AG35" s="241"/>
      <c r="AH35" s="241"/>
      <c r="AI35" s="241"/>
      <c r="AJ35" s="241"/>
      <c r="AK35" s="246"/>
      <c r="AL35" s="246"/>
      <c r="AM35" s="246"/>
      <c r="AN35" s="246"/>
      <c r="AO35" s="246"/>
      <c r="AP35" s="246"/>
    </row>
    <row r="36" spans="2:42">
      <c r="B36" s="68" t="s">
        <v>387</v>
      </c>
      <c r="C36" s="68"/>
      <c r="D36" s="246"/>
      <c r="E36" s="246"/>
      <c r="F36" s="246"/>
      <c r="G36" s="246">
        <v>2705</v>
      </c>
      <c r="H36" s="246">
        <v>2715</v>
      </c>
      <c r="I36" s="246">
        <v>2621</v>
      </c>
      <c r="J36" s="246">
        <v>2462</v>
      </c>
      <c r="K36" s="246">
        <v>2890</v>
      </c>
      <c r="L36" s="246"/>
      <c r="M36" s="260"/>
      <c r="N36" s="383"/>
      <c r="O36" s="383"/>
      <c r="P36" s="246"/>
      <c r="Q36" s="246"/>
      <c r="R36" s="246"/>
      <c r="S36" s="246"/>
      <c r="T36" s="246"/>
      <c r="U36" s="246"/>
      <c r="V36" s="246"/>
      <c r="W36" s="246"/>
      <c r="X36" s="246"/>
      <c r="Y36" s="246">
        <v>895</v>
      </c>
      <c r="Z36" s="246">
        <v>115</v>
      </c>
      <c r="AA36" s="246">
        <v>451</v>
      </c>
      <c r="AB36" s="246">
        <v>1244</v>
      </c>
      <c r="AC36" s="246">
        <v>962</v>
      </c>
      <c r="AD36" s="246">
        <v>54</v>
      </c>
      <c r="AE36" s="246">
        <v>399</v>
      </c>
      <c r="AF36" s="246">
        <v>1300</v>
      </c>
      <c r="AG36" s="246">
        <v>781</v>
      </c>
      <c r="AH36" s="246">
        <v>109</v>
      </c>
      <c r="AI36" s="246">
        <v>520</v>
      </c>
      <c r="AJ36" s="246">
        <v>1211</v>
      </c>
      <c r="AK36" s="246"/>
      <c r="AL36" s="246"/>
      <c r="AM36" s="246"/>
      <c r="AN36" s="246"/>
      <c r="AO36" s="246"/>
      <c r="AP36" s="246"/>
    </row>
    <row r="37" spans="2:42">
      <c r="B37" s="68" t="s">
        <v>383</v>
      </c>
      <c r="C37" s="68"/>
      <c r="D37" s="257"/>
      <c r="E37" s="257"/>
      <c r="F37" s="257"/>
      <c r="G37" s="248">
        <v>9</v>
      </c>
      <c r="H37" s="248">
        <v>9.1999999999999993</v>
      </c>
      <c r="I37" s="248">
        <v>9.3000000000000007</v>
      </c>
      <c r="J37" s="248">
        <v>8.6999999999999993</v>
      </c>
      <c r="K37" s="248">
        <v>11.2</v>
      </c>
      <c r="L37" s="248"/>
      <c r="M37" s="256"/>
      <c r="N37" s="380"/>
      <c r="O37" s="380"/>
      <c r="P37" s="257"/>
      <c r="Q37" s="257"/>
      <c r="R37" s="257"/>
      <c r="S37" s="257"/>
      <c r="T37" s="257"/>
      <c r="U37" s="257"/>
      <c r="V37" s="257"/>
      <c r="W37" s="257"/>
      <c r="X37" s="257"/>
      <c r="Y37" s="248">
        <v>2.8</v>
      </c>
      <c r="Z37" s="257">
        <v>0.7</v>
      </c>
      <c r="AA37" s="248">
        <v>1.3</v>
      </c>
      <c r="AB37" s="248">
        <v>4.2</v>
      </c>
      <c r="AC37" s="248">
        <v>3.1</v>
      </c>
      <c r="AD37" s="257">
        <v>0.4</v>
      </c>
      <c r="AE37" s="248">
        <v>1.4</v>
      </c>
      <c r="AF37" s="248">
        <v>4.3</v>
      </c>
      <c r="AG37" s="248">
        <v>2.9</v>
      </c>
      <c r="AH37" s="248">
        <v>0.6</v>
      </c>
      <c r="AI37" s="248">
        <v>1.6</v>
      </c>
      <c r="AJ37" s="248">
        <v>4.2</v>
      </c>
      <c r="AK37" s="246"/>
      <c r="AL37" s="246"/>
      <c r="AM37" s="246"/>
      <c r="AN37" s="246"/>
      <c r="AO37" s="246"/>
      <c r="AP37" s="246"/>
    </row>
    <row r="38" spans="2:42">
      <c r="B38" s="68" t="s">
        <v>374</v>
      </c>
      <c r="C38" s="68"/>
      <c r="D38" s="257"/>
      <c r="E38" s="257"/>
      <c r="F38" s="257"/>
      <c r="G38" s="248">
        <v>8.1999999999999993</v>
      </c>
      <c r="H38" s="248">
        <v>8.4</v>
      </c>
      <c r="I38" s="248">
        <v>7.1</v>
      </c>
      <c r="J38" s="248">
        <v>8.6999999999999993</v>
      </c>
      <c r="K38" s="248">
        <v>13.8</v>
      </c>
      <c r="L38" s="248"/>
      <c r="M38" s="256"/>
      <c r="N38" s="380"/>
      <c r="O38" s="380"/>
      <c r="P38" s="257"/>
      <c r="Q38" s="257"/>
      <c r="R38" s="257"/>
      <c r="S38" s="257"/>
      <c r="T38" s="257"/>
      <c r="U38" s="257"/>
      <c r="V38" s="257"/>
      <c r="W38" s="257"/>
      <c r="X38" s="248"/>
      <c r="Y38" s="248">
        <v>2.2999999999999998</v>
      </c>
      <c r="Z38" s="248">
        <v>1.2</v>
      </c>
      <c r="AA38" s="248">
        <v>1.5</v>
      </c>
      <c r="AB38" s="248">
        <v>3.2</v>
      </c>
      <c r="AC38" s="248">
        <v>3</v>
      </c>
      <c r="AD38" s="248">
        <v>1.3</v>
      </c>
      <c r="AE38" s="248">
        <v>1.1000000000000001</v>
      </c>
      <c r="AF38" s="248">
        <v>3</v>
      </c>
      <c r="AG38" s="248">
        <v>2.5</v>
      </c>
      <c r="AH38" s="248">
        <v>0.4</v>
      </c>
      <c r="AI38" s="248">
        <v>1.2</v>
      </c>
      <c r="AJ38" s="248">
        <v>3</v>
      </c>
      <c r="AK38" s="248"/>
      <c r="AL38" s="248"/>
      <c r="AM38" s="248"/>
      <c r="AN38" s="248"/>
      <c r="AO38" s="248"/>
      <c r="AP38" s="248"/>
    </row>
    <row r="39" spans="2:42">
      <c r="B39" s="244" t="s">
        <v>392</v>
      </c>
      <c r="C39" s="235"/>
      <c r="D39" s="244"/>
      <c r="E39" s="244"/>
      <c r="F39" s="244"/>
      <c r="G39" s="244"/>
      <c r="H39" s="245"/>
      <c r="I39" s="245"/>
      <c r="J39" s="245"/>
      <c r="K39" s="245"/>
      <c r="L39" s="266"/>
      <c r="M39" s="244"/>
      <c r="N39" s="375"/>
      <c r="O39" s="375"/>
      <c r="P39" s="244"/>
      <c r="Q39" s="244"/>
      <c r="R39" s="244"/>
      <c r="S39" s="244"/>
      <c r="T39" s="244"/>
      <c r="U39" s="244"/>
      <c r="V39" s="244"/>
      <c r="W39" s="244"/>
      <c r="X39" s="244"/>
      <c r="Y39" s="244"/>
      <c r="Z39" s="244"/>
      <c r="AA39" s="244"/>
      <c r="AB39" s="245"/>
      <c r="AC39" s="245"/>
      <c r="AD39" s="245"/>
      <c r="AE39" s="245"/>
      <c r="AF39" s="245"/>
      <c r="AG39" s="245"/>
      <c r="AH39" s="245"/>
      <c r="AI39" s="245"/>
      <c r="AJ39" s="245"/>
      <c r="AK39" s="248"/>
      <c r="AL39" s="248"/>
      <c r="AM39" s="248"/>
      <c r="AN39" s="248"/>
      <c r="AO39" s="248"/>
      <c r="AP39" s="248"/>
    </row>
    <row r="40" spans="2:42">
      <c r="B40" s="68" t="s">
        <v>388</v>
      </c>
      <c r="C40" s="68"/>
      <c r="D40" s="246"/>
      <c r="E40" s="246"/>
      <c r="F40" s="246"/>
      <c r="G40" s="246">
        <v>10623</v>
      </c>
      <c r="H40" s="246">
        <v>10648</v>
      </c>
      <c r="I40" s="246">
        <v>10778</v>
      </c>
      <c r="J40" s="246">
        <v>10373</v>
      </c>
      <c r="K40" s="246">
        <v>10127</v>
      </c>
      <c r="L40" s="246"/>
      <c r="M40" s="260"/>
      <c r="N40" s="383"/>
      <c r="O40" s="383"/>
      <c r="P40" s="246"/>
      <c r="Q40" s="246"/>
      <c r="R40" s="246"/>
      <c r="S40" s="246"/>
      <c r="T40" s="246"/>
      <c r="U40" s="246"/>
      <c r="V40" s="246"/>
      <c r="W40" s="246"/>
      <c r="X40" s="246"/>
      <c r="Y40" s="246">
        <v>10623</v>
      </c>
      <c r="Z40" s="246">
        <v>10623</v>
      </c>
      <c r="AA40" s="246">
        <v>10623</v>
      </c>
      <c r="AB40" s="246">
        <v>10648</v>
      </c>
      <c r="AC40" s="246">
        <v>10648</v>
      </c>
      <c r="AD40" s="246">
        <v>10648</v>
      </c>
      <c r="AE40" s="246">
        <v>10648</v>
      </c>
      <c r="AF40" s="246">
        <v>10778</v>
      </c>
      <c r="AG40" s="246">
        <v>10778</v>
      </c>
      <c r="AH40" s="246">
        <v>10778</v>
      </c>
      <c r="AI40" s="246">
        <v>10778</v>
      </c>
      <c r="AJ40" s="246">
        <v>10373</v>
      </c>
    </row>
    <row r="41" spans="2:42">
      <c r="B41" s="68" t="s">
        <v>384</v>
      </c>
      <c r="C41" s="68"/>
      <c r="D41" s="248"/>
      <c r="E41" s="248"/>
      <c r="F41" s="248"/>
      <c r="G41" s="248">
        <v>8.4</v>
      </c>
      <c r="H41" s="248">
        <v>8.5</v>
      </c>
      <c r="I41" s="248">
        <v>8.4</v>
      </c>
      <c r="J41" s="248">
        <v>8.4</v>
      </c>
      <c r="K41" s="248">
        <v>8.6</v>
      </c>
      <c r="L41" s="248"/>
      <c r="M41" s="247"/>
      <c r="N41" s="376"/>
      <c r="O41" s="376"/>
      <c r="P41" s="248"/>
      <c r="Q41" s="248"/>
      <c r="R41" s="248"/>
      <c r="S41" s="248"/>
      <c r="T41" s="248"/>
      <c r="U41" s="248"/>
      <c r="V41" s="248"/>
      <c r="W41" s="248"/>
      <c r="X41" s="248"/>
      <c r="Y41" s="248">
        <v>2.2000000000000002</v>
      </c>
      <c r="Z41" s="248">
        <v>1.9</v>
      </c>
      <c r="AA41" s="248">
        <v>2</v>
      </c>
      <c r="AB41" s="248">
        <v>2.2999999999999998</v>
      </c>
      <c r="AC41" s="248">
        <v>2.2999999999999998</v>
      </c>
      <c r="AD41" s="248">
        <v>1.9</v>
      </c>
      <c r="AE41" s="248">
        <v>1.9</v>
      </c>
      <c r="AF41" s="248">
        <v>2.4</v>
      </c>
      <c r="AG41" s="248">
        <v>2.2999999999999998</v>
      </c>
      <c r="AH41" s="248">
        <v>1.8999999999999995</v>
      </c>
      <c r="AI41" s="248">
        <v>1.9000000000000004</v>
      </c>
      <c r="AJ41" s="248">
        <v>2.2999999999999998</v>
      </c>
    </row>
    <row r="42" spans="2:42">
      <c r="B42" s="68" t="s">
        <v>385</v>
      </c>
      <c r="C42" s="68"/>
      <c r="D42" s="246"/>
      <c r="E42" s="246"/>
      <c r="F42" s="246"/>
      <c r="G42" s="248">
        <v>0</v>
      </c>
      <c r="H42" s="248">
        <v>5.8</v>
      </c>
      <c r="I42" s="248">
        <v>8.1</v>
      </c>
      <c r="J42" s="248">
        <v>8.1999999999999993</v>
      </c>
      <c r="K42" s="248">
        <v>9</v>
      </c>
      <c r="L42" s="248"/>
      <c r="M42" s="260"/>
      <c r="N42" s="383"/>
      <c r="O42" s="383"/>
      <c r="P42" s="246"/>
      <c r="Q42" s="246"/>
      <c r="R42" s="246"/>
      <c r="S42" s="246"/>
      <c r="T42" s="246"/>
      <c r="U42" s="246"/>
      <c r="V42" s="246"/>
      <c r="W42" s="259"/>
      <c r="X42" s="259"/>
      <c r="Y42" s="248">
        <v>0</v>
      </c>
      <c r="Z42" s="259" t="s">
        <v>27</v>
      </c>
      <c r="AA42" s="248">
        <v>0</v>
      </c>
      <c r="AB42" s="248">
        <v>0</v>
      </c>
      <c r="AC42" s="248">
        <v>0</v>
      </c>
      <c r="AD42" s="248">
        <v>1.1000000000000001</v>
      </c>
      <c r="AE42" s="248">
        <v>1.5</v>
      </c>
      <c r="AF42" s="248">
        <v>3.2</v>
      </c>
      <c r="AG42" s="248">
        <v>2.4</v>
      </c>
      <c r="AH42" s="248">
        <v>1.1000000000000005</v>
      </c>
      <c r="AI42" s="248">
        <v>1.4999999999999996</v>
      </c>
      <c r="AJ42" s="248">
        <v>3.1</v>
      </c>
    </row>
    <row r="43" spans="2:42">
      <c r="B43" s="68" t="s">
        <v>393</v>
      </c>
      <c r="C43" s="68"/>
      <c r="D43" s="248"/>
      <c r="E43" s="248"/>
      <c r="F43" s="248"/>
      <c r="G43" s="248">
        <v>37.700000000000003</v>
      </c>
      <c r="H43" s="248">
        <v>36.700000000000003</v>
      </c>
      <c r="I43" s="248">
        <v>35.5</v>
      </c>
      <c r="J43" s="248">
        <v>34.5</v>
      </c>
      <c r="K43" s="248">
        <v>25.5</v>
      </c>
      <c r="L43" s="248"/>
      <c r="M43" s="247"/>
      <c r="N43" s="376"/>
      <c r="O43" s="376"/>
      <c r="P43" s="248"/>
      <c r="Q43" s="248"/>
      <c r="R43" s="248"/>
      <c r="S43" s="248"/>
      <c r="T43" s="248"/>
      <c r="U43" s="248"/>
      <c r="V43" s="248"/>
      <c r="W43" s="248"/>
      <c r="X43" s="248"/>
      <c r="Y43" s="248">
        <v>10.6</v>
      </c>
      <c r="Z43" s="248">
        <v>8.1999999999999993</v>
      </c>
      <c r="AA43" s="248">
        <v>8.8000000000000007</v>
      </c>
      <c r="AB43" s="248">
        <v>10.1</v>
      </c>
      <c r="AC43" s="248">
        <v>9.1999999999999993</v>
      </c>
      <c r="AD43" s="248">
        <v>8.3000000000000007</v>
      </c>
      <c r="AE43" s="248">
        <v>8.5</v>
      </c>
      <c r="AF43" s="248">
        <v>10.7</v>
      </c>
      <c r="AG43" s="248">
        <v>9.9</v>
      </c>
      <c r="AH43" s="248">
        <v>9.3000000000000007</v>
      </c>
      <c r="AI43" s="248">
        <v>7.8000000000000007</v>
      </c>
      <c r="AJ43" s="248">
        <v>8.5</v>
      </c>
    </row>
    <row r="44" spans="2:42">
      <c r="B44" s="68" t="s">
        <v>386</v>
      </c>
      <c r="C44" s="68"/>
      <c r="D44" s="257"/>
      <c r="E44" s="257"/>
      <c r="F44" s="257"/>
      <c r="G44" s="248">
        <v>136.1</v>
      </c>
      <c r="H44" s="248">
        <v>150.4</v>
      </c>
      <c r="I44" s="248">
        <v>159.1</v>
      </c>
      <c r="J44" s="248">
        <v>151.30000000000001</v>
      </c>
      <c r="K44" s="248">
        <v>131.69999999999999</v>
      </c>
      <c r="L44" s="248"/>
      <c r="M44" s="256"/>
      <c r="N44" s="380"/>
      <c r="O44" s="380"/>
      <c r="P44" s="257"/>
      <c r="Q44" s="257"/>
      <c r="R44" s="257"/>
      <c r="S44" s="257"/>
      <c r="T44" s="257"/>
      <c r="U44" s="257"/>
      <c r="V44" s="257"/>
      <c r="W44" s="257"/>
      <c r="X44" s="257"/>
      <c r="Y44" s="248">
        <v>36.9</v>
      </c>
      <c r="Z44" s="248">
        <v>29.4</v>
      </c>
      <c r="AA44" s="248">
        <v>28.3</v>
      </c>
      <c r="AB44" s="248">
        <v>41.5</v>
      </c>
      <c r="AC44" s="248">
        <v>36.1</v>
      </c>
      <c r="AD44" s="248">
        <v>37.1</v>
      </c>
      <c r="AE44" s="248">
        <v>35.6</v>
      </c>
      <c r="AF44" s="248">
        <v>41.6</v>
      </c>
      <c r="AG44" s="248">
        <v>36.200000000000003</v>
      </c>
      <c r="AH44" s="248">
        <v>42.20000000000001</v>
      </c>
      <c r="AI44" s="248">
        <v>36.800000000000004</v>
      </c>
      <c r="AJ44" s="248">
        <v>43.9</v>
      </c>
    </row>
    <row r="45" spans="2:42">
      <c r="B45" s="244" t="s">
        <v>394</v>
      </c>
      <c r="C45" s="235"/>
      <c r="D45" s="244"/>
      <c r="E45" s="244"/>
      <c r="F45" s="244"/>
      <c r="G45" s="244"/>
      <c r="H45" s="245"/>
      <c r="I45" s="245"/>
      <c r="J45" s="245"/>
      <c r="K45" s="245"/>
      <c r="L45" s="266"/>
      <c r="M45" s="244"/>
      <c r="N45" s="375"/>
      <c r="O45" s="375"/>
      <c r="P45" s="244"/>
      <c r="Q45" s="244"/>
      <c r="R45" s="244"/>
      <c r="S45" s="244"/>
      <c r="T45" s="244"/>
      <c r="U45" s="244"/>
      <c r="V45" s="244"/>
      <c r="W45" s="244"/>
      <c r="X45" s="244"/>
      <c r="Y45" s="244"/>
      <c r="Z45" s="244"/>
      <c r="AA45" s="244"/>
      <c r="AB45" s="245"/>
      <c r="AC45" s="245"/>
      <c r="AD45" s="245"/>
      <c r="AE45" s="245"/>
      <c r="AF45" s="245"/>
      <c r="AG45" s="245"/>
      <c r="AH45" s="245"/>
      <c r="AI45" s="245"/>
      <c r="AJ45" s="245"/>
    </row>
    <row r="46" spans="2:42">
      <c r="B46" s="68" t="s">
        <v>395</v>
      </c>
      <c r="C46" s="68"/>
      <c r="D46" s="246"/>
      <c r="E46" s="246"/>
      <c r="F46" s="246"/>
      <c r="G46" s="248">
        <f>Y46+Z46+AA46+AB46</f>
        <v>21.4</v>
      </c>
      <c r="H46" s="248">
        <v>36.6</v>
      </c>
      <c r="I46" s="248">
        <v>40.9</v>
      </c>
      <c r="J46" s="248">
        <v>41.8</v>
      </c>
      <c r="K46" s="248">
        <v>31.7</v>
      </c>
      <c r="L46" s="248"/>
      <c r="M46" s="260"/>
      <c r="N46" s="383"/>
      <c r="O46" s="383"/>
      <c r="P46" s="246"/>
      <c r="Q46" s="246"/>
      <c r="R46" s="246"/>
      <c r="S46" s="246"/>
      <c r="T46" s="246"/>
      <c r="U46" s="246"/>
      <c r="V46" s="246"/>
      <c r="W46" s="248"/>
      <c r="X46" s="248"/>
      <c r="Y46" s="248">
        <v>0</v>
      </c>
      <c r="Z46" s="248">
        <v>7.3</v>
      </c>
      <c r="AA46" s="248">
        <v>6.6</v>
      </c>
      <c r="AB46" s="248">
        <v>7.5</v>
      </c>
      <c r="AC46" s="248">
        <v>9</v>
      </c>
      <c r="AD46" s="248">
        <v>8.9</v>
      </c>
      <c r="AE46" s="248">
        <v>8.6999999999999993</v>
      </c>
      <c r="AF46" s="248">
        <v>10</v>
      </c>
      <c r="AG46" s="248"/>
      <c r="AH46" s="248"/>
      <c r="AI46" s="248"/>
      <c r="AJ46" s="248"/>
    </row>
    <row r="47" spans="2:42">
      <c r="B47" s="68" t="s">
        <v>396</v>
      </c>
      <c r="C47" s="68"/>
      <c r="D47" s="246"/>
      <c r="E47" s="246"/>
      <c r="F47" s="246"/>
      <c r="G47" s="246">
        <f>Y47+Z47+AA47+AB47</f>
        <v>6436</v>
      </c>
      <c r="H47" s="246">
        <v>6507</v>
      </c>
      <c r="I47" s="246">
        <v>9754</v>
      </c>
      <c r="J47" s="246">
        <v>8591</v>
      </c>
      <c r="K47" s="246">
        <v>7324</v>
      </c>
      <c r="L47" s="246"/>
      <c r="M47" s="260"/>
      <c r="N47" s="383"/>
      <c r="O47" s="383"/>
      <c r="P47" s="246"/>
      <c r="Q47" s="246"/>
      <c r="R47" s="246"/>
      <c r="S47" s="246"/>
      <c r="T47" s="246"/>
      <c r="U47" s="246"/>
      <c r="V47" s="246"/>
      <c r="W47" s="246"/>
      <c r="X47" s="246"/>
      <c r="Y47" s="246">
        <v>0</v>
      </c>
      <c r="Z47" s="246">
        <v>1389</v>
      </c>
      <c r="AA47" s="246">
        <v>2598</v>
      </c>
      <c r="AB47" s="246">
        <v>2449</v>
      </c>
      <c r="AC47" s="246">
        <v>2140</v>
      </c>
      <c r="AD47" s="246">
        <v>1658</v>
      </c>
      <c r="AE47" s="246">
        <v>1705</v>
      </c>
      <c r="AF47" s="246">
        <v>1004</v>
      </c>
      <c r="AG47" s="246"/>
      <c r="AH47" s="246"/>
      <c r="AI47" s="246"/>
      <c r="AJ47" s="246"/>
    </row>
    <row r="48" spans="2:42">
      <c r="B48" s="68" t="s">
        <v>397</v>
      </c>
      <c r="C48" s="68"/>
      <c r="D48" s="246"/>
      <c r="E48" s="246"/>
      <c r="F48" s="246"/>
      <c r="G48" s="246">
        <f>Y48+Z48+AA48+AB48</f>
        <v>8475</v>
      </c>
      <c r="H48" s="246">
        <v>1106</v>
      </c>
      <c r="I48" s="246">
        <v>655</v>
      </c>
      <c r="J48" s="246">
        <v>452</v>
      </c>
      <c r="K48" s="246">
        <v>-5631</v>
      </c>
      <c r="L48" s="246"/>
      <c r="M48" s="260"/>
      <c r="N48" s="383"/>
      <c r="O48" s="383"/>
      <c r="P48" s="246"/>
      <c r="Q48" s="246"/>
      <c r="R48" s="246"/>
      <c r="S48" s="246"/>
      <c r="T48" s="246"/>
      <c r="U48" s="246"/>
      <c r="V48" s="246"/>
      <c r="W48" s="246"/>
      <c r="X48" s="246"/>
      <c r="Y48" s="246">
        <v>0</v>
      </c>
      <c r="Z48" s="246">
        <v>4010</v>
      </c>
      <c r="AA48" s="246">
        <v>2655</v>
      </c>
      <c r="AB48" s="246">
        <v>1810</v>
      </c>
      <c r="AC48" s="246">
        <v>1020</v>
      </c>
      <c r="AD48" s="246">
        <v>658</v>
      </c>
      <c r="AE48" s="246">
        <v>-1049</v>
      </c>
      <c r="AF48" s="246">
        <v>478</v>
      </c>
      <c r="AG48" s="246"/>
      <c r="AH48" s="246"/>
      <c r="AI48" s="246"/>
      <c r="AJ48" s="246"/>
    </row>
    <row r="49" spans="2:36">
      <c r="B49" s="68" t="s">
        <v>398</v>
      </c>
      <c r="C49" s="68"/>
      <c r="D49" s="246"/>
      <c r="E49" s="246"/>
      <c r="F49" s="246"/>
      <c r="G49" s="246">
        <f>Y49+Z49+AA49+AB49</f>
        <v>3505</v>
      </c>
      <c r="H49" s="246">
        <v>2769</v>
      </c>
      <c r="I49" s="246">
        <v>5444</v>
      </c>
      <c r="J49" s="246">
        <v>17538</v>
      </c>
      <c r="K49" s="246">
        <v>20663</v>
      </c>
      <c r="L49" s="246"/>
      <c r="M49" s="260"/>
      <c r="N49" s="383"/>
      <c r="O49" s="383"/>
      <c r="P49" s="246"/>
      <c r="Q49" s="246"/>
      <c r="R49" s="246"/>
      <c r="S49" s="246"/>
      <c r="T49" s="246"/>
      <c r="U49" s="246"/>
      <c r="V49" s="246"/>
      <c r="W49" s="248"/>
      <c r="X49" s="248"/>
      <c r="Y49" s="246">
        <v>0</v>
      </c>
      <c r="Z49" s="248">
        <v>0</v>
      </c>
      <c r="AA49" s="246">
        <v>1301</v>
      </c>
      <c r="AB49" s="246">
        <v>2204</v>
      </c>
      <c r="AC49" s="246">
        <v>2769</v>
      </c>
      <c r="AD49" s="246">
        <v>4976</v>
      </c>
      <c r="AE49" s="246">
        <v>4981</v>
      </c>
      <c r="AF49" s="246">
        <v>5281</v>
      </c>
      <c r="AG49" s="246"/>
      <c r="AH49" s="246"/>
      <c r="AI49" s="246"/>
      <c r="AJ49" s="246"/>
    </row>
    <row r="50" spans="2:36">
      <c r="B50" s="244" t="s">
        <v>399</v>
      </c>
      <c r="C50" s="235"/>
      <c r="D50" s="244"/>
      <c r="E50" s="244"/>
      <c r="F50" s="244"/>
      <c r="G50" s="244"/>
      <c r="H50" s="245"/>
      <c r="I50" s="245"/>
      <c r="J50" s="245"/>
      <c r="K50" s="245"/>
      <c r="L50" s="266"/>
      <c r="M50" s="244"/>
      <c r="N50" s="375"/>
      <c r="O50" s="375"/>
      <c r="P50" s="244"/>
      <c r="Q50" s="244"/>
      <c r="R50" s="244"/>
      <c r="S50" s="244"/>
      <c r="T50" s="244"/>
      <c r="U50" s="244"/>
      <c r="V50" s="244"/>
      <c r="W50" s="244"/>
      <c r="X50" s="244"/>
      <c r="Y50" s="244"/>
      <c r="Z50" s="244"/>
      <c r="AA50" s="244"/>
      <c r="AB50" s="245"/>
      <c r="AC50" s="245"/>
      <c r="AD50" s="245"/>
      <c r="AE50" s="245"/>
      <c r="AF50" s="245"/>
      <c r="AG50" s="245"/>
      <c r="AH50" s="245"/>
      <c r="AI50" s="245"/>
      <c r="AJ50" s="245"/>
    </row>
    <row r="51" spans="2:36">
      <c r="B51" s="68" t="s">
        <v>400</v>
      </c>
      <c r="C51" s="68"/>
      <c r="D51" s="246">
        <v>6179</v>
      </c>
      <c r="E51" s="246">
        <v>6526</v>
      </c>
      <c r="F51" s="246">
        <v>6080</v>
      </c>
      <c r="G51" s="246">
        <v>5638</v>
      </c>
      <c r="H51" s="246">
        <v>5775</v>
      </c>
      <c r="I51" s="246">
        <v>5947</v>
      </c>
      <c r="J51" s="246">
        <v>5751</v>
      </c>
      <c r="K51" s="246">
        <v>5807</v>
      </c>
      <c r="L51" s="246"/>
      <c r="M51" s="260">
        <v>6179</v>
      </c>
      <c r="N51" s="383">
        <v>6120</v>
      </c>
      <c r="O51" s="383">
        <v>6731</v>
      </c>
      <c r="P51" s="246">
        <v>6608</v>
      </c>
      <c r="Q51" s="246">
        <v>6526</v>
      </c>
      <c r="R51" s="246">
        <v>6454</v>
      </c>
      <c r="S51" s="246">
        <v>6312</v>
      </c>
      <c r="T51" s="246">
        <v>6176</v>
      </c>
      <c r="U51" s="246">
        <v>6080</v>
      </c>
      <c r="V51" s="246">
        <v>5882</v>
      </c>
      <c r="W51" s="246">
        <v>5741</v>
      </c>
      <c r="X51" s="246">
        <v>5662</v>
      </c>
      <c r="Y51" s="246">
        <v>5638</v>
      </c>
      <c r="Z51" s="246">
        <v>5641</v>
      </c>
      <c r="AA51" s="246">
        <v>5802</v>
      </c>
      <c r="AB51" s="246">
        <v>5787</v>
      </c>
      <c r="AC51" s="246">
        <v>5775</v>
      </c>
      <c r="AD51" s="246">
        <v>5890</v>
      </c>
      <c r="AE51" s="246">
        <v>5881</v>
      </c>
      <c r="AF51" s="246">
        <v>6019</v>
      </c>
      <c r="AG51" s="246">
        <v>5947</v>
      </c>
      <c r="AH51" s="246">
        <v>5956</v>
      </c>
      <c r="AI51" s="246">
        <v>5911</v>
      </c>
      <c r="AJ51" s="246">
        <v>5817</v>
      </c>
    </row>
    <row r="52" spans="2:36">
      <c r="B52" s="68" t="s">
        <v>401</v>
      </c>
      <c r="C52" s="68"/>
      <c r="D52" s="248">
        <v>1.7</v>
      </c>
      <c r="E52" s="248">
        <v>2.1</v>
      </c>
      <c r="F52" s="259" t="s">
        <v>402</v>
      </c>
      <c r="G52" s="248">
        <v>1.6</v>
      </c>
      <c r="H52" s="248">
        <v>1.8</v>
      </c>
      <c r="I52" s="248">
        <v>2</v>
      </c>
      <c r="J52" s="248">
        <v>2.5</v>
      </c>
      <c r="K52" s="248">
        <v>3.5</v>
      </c>
      <c r="L52" s="248"/>
      <c r="M52" s="247">
        <v>1.7</v>
      </c>
      <c r="N52" s="376">
        <v>1.7</v>
      </c>
      <c r="O52" s="376">
        <v>2.1</v>
      </c>
      <c r="P52" s="248">
        <v>1.9</v>
      </c>
      <c r="Q52" s="248">
        <v>2.1</v>
      </c>
      <c r="R52" s="248">
        <v>2.1</v>
      </c>
      <c r="S52" s="248">
        <v>1.4</v>
      </c>
      <c r="T52" s="248">
        <v>1.5</v>
      </c>
      <c r="U52" s="259">
        <v>1.5</v>
      </c>
      <c r="V52" s="259">
        <v>1.5</v>
      </c>
      <c r="W52" s="259">
        <v>2</v>
      </c>
      <c r="X52" s="259">
        <v>1.7</v>
      </c>
      <c r="Y52" s="248">
        <v>1.6</v>
      </c>
      <c r="Z52" s="248">
        <v>1.5</v>
      </c>
      <c r="AA52" s="248">
        <v>1.5</v>
      </c>
      <c r="AB52" s="248">
        <v>1.6</v>
      </c>
      <c r="AC52" s="248">
        <v>1.8</v>
      </c>
      <c r="AD52" s="248">
        <v>2.1</v>
      </c>
      <c r="AE52" s="248">
        <v>1.9</v>
      </c>
      <c r="AF52" s="248">
        <v>2.1</v>
      </c>
      <c r="AG52" s="248">
        <v>2</v>
      </c>
      <c r="AH52" s="248">
        <v>2.1</v>
      </c>
      <c r="AI52" s="248">
        <v>2</v>
      </c>
      <c r="AJ52" s="248">
        <v>2.2999999999999998</v>
      </c>
    </row>
    <row r="53" spans="2:36">
      <c r="B53" s="68" t="s">
        <v>403</v>
      </c>
      <c r="C53" s="68"/>
      <c r="D53" s="248">
        <v>3.6</v>
      </c>
      <c r="E53" s="248">
        <v>4.9000000000000004</v>
      </c>
      <c r="F53" s="248">
        <v>4.7</v>
      </c>
      <c r="G53" s="248">
        <v>6.4</v>
      </c>
      <c r="H53" s="248">
        <v>6.8</v>
      </c>
      <c r="I53" s="248">
        <v>9.6999999999999993</v>
      </c>
      <c r="J53" s="248">
        <v>10.9</v>
      </c>
      <c r="K53" s="248">
        <v>12</v>
      </c>
      <c r="L53" s="248"/>
      <c r="M53" s="247">
        <v>3.6</v>
      </c>
      <c r="N53" s="376">
        <v>4.2</v>
      </c>
      <c r="O53" s="376">
        <v>4.7</v>
      </c>
      <c r="P53" s="248">
        <v>4.7</v>
      </c>
      <c r="Q53" s="248">
        <v>4.9000000000000004</v>
      </c>
      <c r="R53" s="248">
        <v>4.5</v>
      </c>
      <c r="S53" s="248">
        <v>4.0999999999999996</v>
      </c>
      <c r="T53" s="248">
        <v>4.3</v>
      </c>
      <c r="U53" s="259">
        <v>4.7</v>
      </c>
      <c r="V53" s="248">
        <v>5</v>
      </c>
      <c r="W53" s="248">
        <v>6.2</v>
      </c>
      <c r="X53" s="248">
        <v>6.7</v>
      </c>
      <c r="Y53" s="248">
        <v>6.4</v>
      </c>
      <c r="Z53" s="248">
        <v>6.7</v>
      </c>
      <c r="AA53" s="248">
        <v>6.5</v>
      </c>
      <c r="AB53" s="248">
        <v>6.4</v>
      </c>
      <c r="AC53" s="248">
        <v>6.8</v>
      </c>
      <c r="AD53" s="248">
        <v>7.4</v>
      </c>
      <c r="AE53" s="248">
        <v>8.5</v>
      </c>
      <c r="AF53" s="248">
        <v>9.1999999999999993</v>
      </c>
      <c r="AG53" s="248"/>
      <c r="AH53" s="248"/>
      <c r="AI53" s="248"/>
      <c r="AJ53" s="248"/>
    </row>
    <row r="54" spans="2:36">
      <c r="B54" s="68" t="s">
        <v>404</v>
      </c>
      <c r="C54" s="68"/>
      <c r="D54" s="313">
        <v>0</v>
      </c>
      <c r="E54" s="312">
        <v>1</v>
      </c>
      <c r="F54" s="312" t="s">
        <v>405</v>
      </c>
      <c r="G54" s="312" t="s">
        <v>405</v>
      </c>
      <c r="H54" s="312" t="s">
        <v>405</v>
      </c>
      <c r="I54" s="312" t="s">
        <v>405</v>
      </c>
      <c r="J54" s="312" t="s">
        <v>405</v>
      </c>
      <c r="K54" s="312" t="s">
        <v>405</v>
      </c>
      <c r="L54" s="269"/>
      <c r="M54" s="399">
        <v>0</v>
      </c>
      <c r="N54" s="386">
        <v>0</v>
      </c>
      <c r="O54" s="386">
        <v>0</v>
      </c>
      <c r="P54" s="312">
        <v>0</v>
      </c>
      <c r="Q54" s="312">
        <v>0</v>
      </c>
      <c r="R54" s="312">
        <v>0</v>
      </c>
      <c r="S54" s="312">
        <v>1</v>
      </c>
      <c r="T54" s="312" t="s">
        <v>405</v>
      </c>
      <c r="U54" s="312" t="s">
        <v>405</v>
      </c>
      <c r="V54" s="312" t="s">
        <v>405</v>
      </c>
      <c r="W54" s="312" t="s">
        <v>405</v>
      </c>
      <c r="X54" s="312" t="s">
        <v>405</v>
      </c>
      <c r="Y54" s="312" t="s">
        <v>405</v>
      </c>
      <c r="Z54" s="313" t="s">
        <v>405</v>
      </c>
      <c r="AA54" s="312" t="s">
        <v>405</v>
      </c>
      <c r="AB54" s="312" t="s">
        <v>405</v>
      </c>
      <c r="AC54" s="312" t="s">
        <v>405</v>
      </c>
      <c r="AD54" s="312" t="s">
        <v>405</v>
      </c>
      <c r="AE54" s="312" t="s">
        <v>405</v>
      </c>
      <c r="AF54" s="312" t="s">
        <v>405</v>
      </c>
      <c r="AG54" s="313">
        <v>0</v>
      </c>
      <c r="AH54" s="313">
        <v>0</v>
      </c>
      <c r="AI54" s="313">
        <v>0</v>
      </c>
      <c r="AJ54" s="313">
        <v>0</v>
      </c>
    </row>
    <row r="55" spans="2:36">
      <c r="B55" s="68" t="s">
        <v>406</v>
      </c>
      <c r="C55" s="68"/>
      <c r="D55" s="271">
        <v>90</v>
      </c>
      <c r="E55" s="271">
        <v>86</v>
      </c>
      <c r="F55" s="271">
        <v>75</v>
      </c>
      <c r="G55" s="268">
        <v>64</v>
      </c>
      <c r="H55" s="268">
        <v>50</v>
      </c>
      <c r="I55" s="268">
        <v>49</v>
      </c>
      <c r="J55" s="268">
        <v>44</v>
      </c>
      <c r="K55" s="268">
        <v>35</v>
      </c>
      <c r="L55" s="268"/>
      <c r="M55" s="270">
        <v>93</v>
      </c>
      <c r="N55" s="387">
        <v>90</v>
      </c>
      <c r="O55" s="387">
        <v>86</v>
      </c>
      <c r="P55" s="271">
        <v>90</v>
      </c>
      <c r="Q55" s="271">
        <v>90</v>
      </c>
      <c r="R55" s="271">
        <v>87</v>
      </c>
      <c r="S55" s="271">
        <v>85</v>
      </c>
      <c r="T55" s="271">
        <v>80</v>
      </c>
      <c r="U55" s="271">
        <v>83</v>
      </c>
      <c r="V55" s="271">
        <v>71</v>
      </c>
      <c r="W55" s="271">
        <v>80</v>
      </c>
      <c r="X55" s="271">
        <v>68</v>
      </c>
      <c r="Y55" s="268">
        <v>76</v>
      </c>
      <c r="Z55" s="271">
        <v>60</v>
      </c>
      <c r="AA55" s="268">
        <v>64</v>
      </c>
      <c r="AB55" s="268">
        <v>56</v>
      </c>
      <c r="AC55" s="268">
        <v>56</v>
      </c>
      <c r="AD55" s="268">
        <v>47</v>
      </c>
      <c r="AE55" s="268">
        <v>54</v>
      </c>
      <c r="AF55" s="268">
        <v>43</v>
      </c>
      <c r="AG55" s="271"/>
      <c r="AH55" s="271"/>
      <c r="AI55" s="271"/>
      <c r="AJ55" s="271"/>
    </row>
    <row r="56" spans="2:36">
      <c r="B56" s="261" t="s">
        <v>407</v>
      </c>
      <c r="C56" s="68"/>
      <c r="D56" s="263">
        <v>58</v>
      </c>
      <c r="E56" s="263">
        <v>65</v>
      </c>
      <c r="F56" s="263">
        <v>131</v>
      </c>
      <c r="G56" s="263">
        <v>151</v>
      </c>
      <c r="H56" s="263">
        <v>224</v>
      </c>
      <c r="I56" s="263">
        <v>220</v>
      </c>
      <c r="J56" s="263">
        <v>280</v>
      </c>
      <c r="K56" s="263">
        <v>311</v>
      </c>
      <c r="L56" s="246"/>
      <c r="M56" s="262">
        <v>34</v>
      </c>
      <c r="N56" s="388">
        <v>83</v>
      </c>
      <c r="O56" s="388">
        <v>84</v>
      </c>
      <c r="P56" s="263">
        <v>53</v>
      </c>
      <c r="Q56" s="263">
        <v>44</v>
      </c>
      <c r="R56" s="263">
        <v>62</v>
      </c>
      <c r="S56" s="263">
        <v>71</v>
      </c>
      <c r="T56" s="263">
        <v>85</v>
      </c>
      <c r="U56" s="263">
        <v>87</v>
      </c>
      <c r="V56" s="263">
        <v>212</v>
      </c>
      <c r="W56" s="263">
        <v>123</v>
      </c>
      <c r="X56" s="263">
        <v>147</v>
      </c>
      <c r="Y56" s="263">
        <v>106</v>
      </c>
      <c r="Z56" s="263">
        <v>203</v>
      </c>
      <c r="AA56" s="263">
        <v>150</v>
      </c>
      <c r="AB56" s="263">
        <v>170</v>
      </c>
      <c r="AC56" s="263">
        <v>183</v>
      </c>
      <c r="AD56" s="263">
        <v>329</v>
      </c>
      <c r="AE56" s="263">
        <v>210</v>
      </c>
      <c r="AF56" s="263">
        <v>232</v>
      </c>
      <c r="AG56" s="263">
        <v>225</v>
      </c>
      <c r="AH56" s="263">
        <v>217</v>
      </c>
      <c r="AI56" s="263">
        <v>217</v>
      </c>
      <c r="AJ56" s="263">
        <v>218</v>
      </c>
    </row>
    <row r="57" spans="2:36" customFormat="1" ht="5.15" customHeight="1">
      <c r="B57" s="314"/>
      <c r="C57" s="314"/>
      <c r="D57" s="314"/>
      <c r="E57" s="315"/>
      <c r="F57" s="315"/>
      <c r="G57" s="315"/>
      <c r="H57" s="315"/>
      <c r="I57" s="315"/>
      <c r="J57" s="315"/>
      <c r="K57" s="315"/>
      <c r="L57" s="315"/>
      <c r="M57" s="315"/>
      <c r="N57" s="383"/>
      <c r="O57" s="383"/>
      <c r="P57" s="315"/>
      <c r="Q57" s="315"/>
      <c r="R57" s="315"/>
      <c r="S57" s="315"/>
      <c r="T57" s="315"/>
      <c r="U57" s="315"/>
      <c r="V57" s="315"/>
      <c r="W57" s="315"/>
      <c r="X57" s="315"/>
      <c r="Y57" s="315"/>
      <c r="Z57" s="315"/>
      <c r="AA57" s="315"/>
      <c r="AB57" s="315"/>
      <c r="AC57" s="315"/>
      <c r="AD57" s="315"/>
      <c r="AE57" s="315"/>
      <c r="AF57" s="315"/>
      <c r="AG57" s="315"/>
      <c r="AH57" s="315"/>
      <c r="AI57" s="315"/>
      <c r="AJ57" s="315"/>
    </row>
    <row r="58" spans="2:36" ht="87.75" customHeight="1">
      <c r="B58" s="405" t="s">
        <v>408</v>
      </c>
      <c r="C58" s="405"/>
      <c r="D58" s="405"/>
      <c r="E58" s="405"/>
      <c r="F58" s="405"/>
      <c r="G58" s="405"/>
      <c r="H58" s="405"/>
      <c r="I58" s="405"/>
      <c r="J58" s="405"/>
      <c r="K58" s="405"/>
      <c r="L58" s="405"/>
      <c r="M58" s="405"/>
      <c r="N58" s="405"/>
      <c r="O58" s="405"/>
      <c r="P58" s="405"/>
      <c r="Q58" s="405"/>
      <c r="R58" s="405"/>
      <c r="S58" s="316"/>
      <c r="T58" s="316"/>
      <c r="U58" s="316"/>
      <c r="V58" s="316"/>
      <c r="W58" s="316"/>
      <c r="X58" s="316"/>
      <c r="Y58" s="316"/>
      <c r="Z58" s="316"/>
      <c r="AA58" s="316"/>
      <c r="AB58" s="316"/>
      <c r="AC58" s="316"/>
      <c r="AD58" s="316"/>
      <c r="AE58" s="316"/>
      <c r="AF58" s="316"/>
      <c r="AG58" s="316"/>
      <c r="AH58" s="316"/>
      <c r="AI58" s="316"/>
      <c r="AJ58" s="316"/>
    </row>
  </sheetData>
  <mergeCells count="1">
    <mergeCell ref="B58:R58"/>
  </mergeCells>
  <phoneticPr fontId="34" type="noConversion"/>
  <pageMargins left="0.7" right="0.7" top="0.75" bottom="0.75" header="0.3" footer="0.3"/>
  <pageSetup paperSize="9" orientation="portrait" r:id="rId1"/>
  <headerFooter>
    <oddFooter>&amp;L&amp;1#&amp;"Arial Black"&amp;10&amp;K4099DAINTERNAL</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15" ma:contentTypeDescription="DONG Energy Document Content Type" ma:contentTypeScope="" ma:versionID="f0330dcc8baddb1cff8b39b1673e7986">
  <xsd:schema xmlns:xsd="http://www.w3.org/2001/XMLSchema" xmlns:xs="http://www.w3.org/2001/XMLSchema" xmlns:p="http://schemas.microsoft.com/office/2006/metadata/properties" xmlns:ns2="b9fa2689-23e1-470a-a57e-b1145bf90d8a" targetNamespace="http://schemas.microsoft.com/office/2006/metadata/properties" ma:root="true" ma:fieldsID="f2492d6115764f2bc6b6c52e52f42f96" ns2:_="">
    <xsd:import namespace="b9fa2689-23e1-470a-a57e-b1145bf90d8a"/>
    <xsd:element name="properties">
      <xsd:complexType>
        <xsd:sequence>
          <xsd:element name="documentManagement">
            <xsd:complexType>
              <xsd:all>
                <xsd:element ref="ns2:Document_x0020_Responsible"/>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DEIsDocumentSetLock xmlns="b9fa2689-23e1-470a-a57e-b1145bf90d8a">false</DEIsDocumentSetLock>
    <Business_x0020_Unit xmlns="b9fa2689-23e1-470a-a57e-b1145bf90d8a">Finance &amp; IT</Business_x0020_Unit>
    <DE_Department xmlns="b9fa2689-23e1-470a-a57e-b1145bf90d8a">Accounting Excellence</DE_Department>
    <Note xmlns="b9fa2689-23e1-470a-a57e-b1145bf90d8a" xsi:nil="true"/>
    <DEDocumentID xmlns="b9fa2689-23e1-470a-a57e-b1145bf90d8a">DE-023294-00001655</DEDocumentID>
    <DEIsDocumentSetIdSet xmlns="b9fa2689-23e1-470a-a57e-b1145bf90d8a">false</DEIsDocumentSetIdSet>
    <_dlc_DocId xmlns="b9fa2689-23e1-470a-a57e-b1145bf90d8a">Deca00004061-2066997289-1971</_dlc_DocId>
    <_dlc_DocIdUrl xmlns="b9fa2689-23e1-470a-a57e-b1145bf90d8a">
      <Url>https://dongenergy.sharepoint.com/sites/AnnualReportRAE/_layouts/15/DocIdRedir.aspx?ID=Deca00004061-2066997289-1971</Url>
      <Description>Deca00004061-2066997289-1971</Description>
    </_dlc_DocIdUrl>
  </documentManagement>
</p:properties>
</file>

<file path=customXml/item4.xml><?xml version="1.0" encoding="utf-8"?>
<?mso-contentType ?>
<SharedContentType xmlns="Microsoft.SharePoint.Taxonomy.ContentTypeSync" SourceId="5edd7cca-690c-40af-b5c4-8ca6c4582b32" ContentTypeId="0x01010090590BEB6A056B449727CADB82A127B801"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3C2AE0-2D5E-4D9C-9E24-F695ADD64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D11EF1-B452-436A-A87F-8BE5145C9B84}">
  <ds:schemaRefs>
    <ds:schemaRef ds:uri="http://schemas.microsoft.com/sharepoint/v3/contenttype/forms"/>
  </ds:schemaRefs>
</ds:datastoreItem>
</file>

<file path=customXml/itemProps3.xml><?xml version="1.0" encoding="utf-8"?>
<ds:datastoreItem xmlns:ds="http://schemas.openxmlformats.org/officeDocument/2006/customXml" ds:itemID="{23165AD3-FBAF-4D68-93C1-3982FB5A2191}">
  <ds:schemaRefs>
    <ds:schemaRef ds:uri="http://schemas.openxmlformats.org/package/2006/metadata/core-properties"/>
    <ds:schemaRef ds:uri="http://www.w3.org/XML/1998/namespace"/>
    <ds:schemaRef ds:uri="http://schemas.microsoft.com/office/2006/documentManagement/types"/>
    <ds:schemaRef ds:uri="http://purl.org/dc/dcmitype/"/>
    <ds:schemaRef ds:uri="b9fa2689-23e1-470a-a57e-b1145bf90d8a"/>
    <ds:schemaRef ds:uri="http://schemas.microsoft.com/office/2006/metadata/properties"/>
    <ds:schemaRef ds:uri="http://purl.org/dc/terms/"/>
    <ds:schemaRef ds:uri="http://purl.org/dc/elements/1.1/"/>
    <ds:schemaRef ds:uri="http://schemas.microsoft.com/office/infopath/2007/PartnerControls"/>
  </ds:schemaRefs>
</ds:datastoreItem>
</file>

<file path=customXml/itemProps4.xml><?xml version="1.0" encoding="utf-8"?>
<ds:datastoreItem xmlns:ds="http://schemas.openxmlformats.org/officeDocument/2006/customXml" ds:itemID="{E1B883B4-C55D-4A19-B116-EBCA1388A333}">
  <ds:schemaRefs>
    <ds:schemaRef ds:uri="Microsoft.SharePoint.Taxonomy.ContentTypeSync"/>
  </ds:schemaRefs>
</ds:datastoreItem>
</file>

<file path=customXml/itemProps5.xml><?xml version="1.0" encoding="utf-8"?>
<ds:datastoreItem xmlns:ds="http://schemas.openxmlformats.org/officeDocument/2006/customXml" ds:itemID="{41B16FAF-6247-4482-82A1-04045F4BD7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 (Hyperlinks)</vt:lpstr>
      <vt:lpstr>OF Asset Book</vt:lpstr>
      <vt:lpstr>ON Asset Book</vt:lpstr>
      <vt:lpstr>MB Asset Book</vt:lpstr>
      <vt:lpstr>OF Statistics 2011-Q4 2020</vt:lpstr>
      <vt:lpstr>ON Statistics Q4 2018 - Q4 2020</vt:lpstr>
      <vt:lpstr>MB statistics 2018-Q4 2020</vt:lpstr>
      <vt:lpstr>Business drivers highlights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Book &amp; Statistics</dc:title>
  <dc:subject/>
  <dc:creator>Sebastian Lindholm</dc:creator>
  <cp:keywords/>
  <dc:description/>
  <cp:lastModifiedBy>Finn Adser</cp:lastModifiedBy>
  <cp:revision/>
  <dcterms:created xsi:type="dcterms:W3CDTF">2020-06-08T07:53:58Z</dcterms:created>
  <dcterms:modified xsi:type="dcterms:W3CDTF">2021-02-03T05:52:40Z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3036db4e-aa1f-4b4b-8b71-213c7b2969a7</vt:lpwstr>
  </property>
  <property fmtid="{D5CDD505-2E9C-101B-9397-08002B2CF9AE}" pid="37" name="MSIP_Label_b8d9a29f-7d17-4193-85e4-1bef0fc2e901_Enabled">
    <vt:lpwstr>true</vt:lpwstr>
  </property>
  <property fmtid="{D5CDD505-2E9C-101B-9397-08002B2CF9AE}" pid="38" name="MSIP_Label_b8d9a29f-7d17-4193-85e4-1bef0fc2e901_SetDate">
    <vt:lpwstr>2021-02-02T14:25:45Z</vt:lpwstr>
  </property>
  <property fmtid="{D5CDD505-2E9C-101B-9397-08002B2CF9AE}" pid="39" name="MSIP_Label_b8d9a29f-7d17-4193-85e4-1bef0fc2e901_Method">
    <vt:lpwstr>Standard</vt:lpwstr>
  </property>
  <property fmtid="{D5CDD505-2E9C-101B-9397-08002B2CF9AE}" pid="40" name="MSIP_Label_b8d9a29f-7d17-4193-85e4-1bef0fc2e901_Name">
    <vt:lpwstr>b8d9a29f-7d17-4193-85e4-1bef0fc2e901</vt:lpwstr>
  </property>
  <property fmtid="{D5CDD505-2E9C-101B-9397-08002B2CF9AE}" pid="41" name="MSIP_Label_b8d9a29f-7d17-4193-85e4-1bef0fc2e901_SiteId">
    <vt:lpwstr>100b3c99-f3e2-4da0-9c8a-b9d345742c36</vt:lpwstr>
  </property>
  <property fmtid="{D5CDD505-2E9C-101B-9397-08002B2CF9AE}" pid="42" name="MSIP_Label_b8d9a29f-7d17-4193-85e4-1bef0fc2e901_ActionId">
    <vt:lpwstr>8ed8eda2-f672-4709-af4f-d3d9e50d4ebe</vt:lpwstr>
  </property>
  <property fmtid="{D5CDD505-2E9C-101B-9397-08002B2CF9AE}" pid="43" name="MSIP_Label_b8d9a29f-7d17-4193-85e4-1bef0fc2e901_ContentBits">
    <vt:lpwstr>2</vt:lpwstr>
  </property>
</Properties>
</file>